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D9804C3E-3344-48C2-867D-91D475043764}" xr6:coauthVersionLast="47" xr6:coauthVersionMax="47" xr10:uidLastSave="{00000000-0000-0000-0000-000000000000}"/>
  <bookViews>
    <workbookView xWindow="-120" yWindow="-120" windowWidth="29040" windowHeight="15720" xr2:uid="{C1FE504F-8E1B-4C7E-A5DC-3DFC8F1B9D78}"/>
  </bookViews>
  <sheets>
    <sheet name="実行予算" sheetId="1" r:id="rId1"/>
  </sheets>
  <definedNames>
    <definedName name="_xlnm.Print_Area" localSheetId="0">実行予算!$A$1:$Y$78</definedName>
    <definedName name="Z_074FF512_F2BB_4A36_B52A_CC2A1CAB0150_.wvu.PrintArea" localSheetId="0" hidden="1">実行予算!$A$1:$V$78</definedName>
    <definedName name="Z_074FF512_F2BB_4A36_B52A_CC2A1CAB0150_.wvu.PrintTitles" localSheetId="0" hidden="1">実行予算!#REF!</definedName>
    <definedName name="Z_A7DC4A81_6AF5_42C6_8749_BFAD92EC0BA9_.wvu.Cols" localSheetId="0" hidden="1">実行予算!$F:$F</definedName>
    <definedName name="Z_A7DC4A81_6AF5_42C6_8749_BFAD92EC0BA9_.wvu.PrintArea" localSheetId="0" hidden="1">実行予算!$A$1:$Q$78</definedName>
    <definedName name="Z_A7DC4A81_6AF5_42C6_8749_BFAD92EC0BA9_.wvu.PrintTitles" localSheetId="0" hidden="1">実行予算!#REF!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3" i="1" l="1"/>
  <c r="Y74" i="1"/>
  <c r="X75" i="1"/>
  <c r="X71" i="1"/>
  <c r="W71" i="1"/>
  <c r="W75" i="1"/>
  <c r="Y42" i="1"/>
  <c r="P75" i="1"/>
  <c r="P71" i="1"/>
  <c r="P72" i="1"/>
  <c r="P73" i="1"/>
  <c r="P74" i="1"/>
  <c r="P70" i="1"/>
  <c r="P69" i="1"/>
  <c r="P68" i="1"/>
  <c r="N73" i="1"/>
  <c r="N71" i="1"/>
  <c r="N70" i="1"/>
  <c r="N68" i="1"/>
  <c r="L75" i="1"/>
  <c r="L72" i="1"/>
  <c r="L70" i="1"/>
  <c r="L68" i="1"/>
  <c r="L69" i="1"/>
  <c r="L71" i="1"/>
  <c r="L73" i="1"/>
  <c r="L64" i="1"/>
  <c r="L63" i="1"/>
  <c r="P57" i="1"/>
  <c r="N57" i="1"/>
  <c r="N69" i="1"/>
  <c r="Q64" i="1"/>
  <c r="Q63" i="1"/>
  <c r="N40" i="1"/>
  <c r="O40" i="1"/>
  <c r="P40" i="1"/>
  <c r="Q44" i="1"/>
  <c r="Q43" i="1"/>
  <c r="Q36" i="1"/>
  <c r="O26" i="1" l="1"/>
  <c r="P26" i="1" s="1"/>
  <c r="N26" i="1"/>
  <c r="L26" i="1"/>
  <c r="J26" i="1"/>
  <c r="I26" i="1"/>
  <c r="Q26" i="1" l="1"/>
  <c r="P62" i="1"/>
  <c r="P61" i="1" s="1"/>
  <c r="P60" i="1"/>
  <c r="N62" i="1"/>
  <c r="N61" i="1"/>
  <c r="N60" i="1"/>
  <c r="L62" i="1"/>
  <c r="L61" i="1" s="1"/>
  <c r="L60" i="1"/>
  <c r="O46" i="1"/>
  <c r="P46" i="1" s="1"/>
  <c r="Q46" i="1" s="1"/>
  <c r="N46" i="1"/>
  <c r="L46" i="1"/>
  <c r="L44" i="1"/>
  <c r="L43" i="1"/>
  <c r="L41" i="1"/>
  <c r="L40" i="1"/>
  <c r="L38" i="1"/>
  <c r="L37" i="1"/>
  <c r="L36" i="1"/>
  <c r="L33" i="1"/>
  <c r="L31" i="1"/>
  <c r="L30" i="1"/>
  <c r="L29" i="1"/>
  <c r="L25" i="1"/>
  <c r="N31" i="1"/>
  <c r="O31" i="1"/>
  <c r="P31" i="1"/>
  <c r="Q31" i="1" s="1"/>
  <c r="V36" i="1"/>
  <c r="V35" i="1"/>
  <c r="V71" i="1"/>
  <c r="V72" i="1"/>
  <c r="I64" i="1"/>
  <c r="J45" i="1"/>
  <c r="J46" i="1"/>
  <c r="I46" i="1"/>
  <c r="I45" i="1" s="1"/>
  <c r="J66" i="1"/>
  <c r="J65" i="1" s="1"/>
  <c r="O64" i="1"/>
  <c r="P64" i="1" s="1"/>
  <c r="N64" i="1"/>
  <c r="J64" i="1"/>
  <c r="O63" i="1"/>
  <c r="P63" i="1" s="1"/>
  <c r="N63" i="1"/>
  <c r="J63" i="1"/>
  <c r="I63" i="1"/>
  <c r="I62" i="1" s="1"/>
  <c r="I61" i="1" s="1"/>
  <c r="J41" i="1"/>
  <c r="I41" i="1"/>
  <c r="J40" i="1"/>
  <c r="J39" i="1" s="1"/>
  <c r="I40" i="1"/>
  <c r="Q40" i="1" s="1"/>
  <c r="J38" i="1"/>
  <c r="I38" i="1"/>
  <c r="J37" i="1"/>
  <c r="I37" i="1"/>
  <c r="J36" i="1"/>
  <c r="J35" i="1" s="1"/>
  <c r="I36" i="1"/>
  <c r="J33" i="1"/>
  <c r="J32" i="1" s="1"/>
  <c r="I33" i="1"/>
  <c r="I32" i="1" s="1"/>
  <c r="J31" i="1"/>
  <c r="I31" i="1"/>
  <c r="J30" i="1"/>
  <c r="I30" i="1"/>
  <c r="J29" i="1"/>
  <c r="J28" i="1" s="1"/>
  <c r="I29" i="1"/>
  <c r="J25" i="1"/>
  <c r="J24" i="1" s="1"/>
  <c r="I25" i="1"/>
  <c r="L57" i="1" l="1"/>
  <c r="I35" i="1"/>
  <c r="J62" i="1"/>
  <c r="I28" i="1"/>
  <c r="I60" i="1"/>
  <c r="I24" i="1"/>
  <c r="I39" i="1"/>
  <c r="I57" i="1" l="1"/>
  <c r="I73" i="1" s="1"/>
  <c r="Q73" i="1" s="1"/>
  <c r="J61" i="1"/>
  <c r="J60" i="1"/>
  <c r="Q57" i="1" l="1"/>
  <c r="I69" i="1"/>
  <c r="Q69" i="1" s="1"/>
  <c r="I68" i="1"/>
  <c r="Q68" i="1" s="1"/>
  <c r="I71" i="1"/>
  <c r="Q71" i="1" s="1"/>
  <c r="Y38" i="1"/>
  <c r="X37" i="1"/>
  <c r="Y37" i="1" s="1"/>
  <c r="Y36" i="1"/>
  <c r="Y35" i="1"/>
  <c r="Y31" i="1"/>
  <c r="V31" i="1"/>
  <c r="Y30" i="1"/>
  <c r="V30" i="1"/>
  <c r="Y29" i="1"/>
  <c r="S29" i="1"/>
  <c r="V29" i="1" s="1"/>
  <c r="Y72" i="1"/>
  <c r="Y71" i="1"/>
  <c r="Y70" i="1"/>
  <c r="V70" i="1"/>
  <c r="Y69" i="1"/>
  <c r="V69" i="1"/>
  <c r="V75" i="1" s="1"/>
  <c r="Y68" i="1"/>
  <c r="Y53" i="1"/>
  <c r="Y52" i="1"/>
  <c r="Y51" i="1"/>
  <c r="V51" i="1"/>
  <c r="Y50" i="1"/>
  <c r="V50" i="1"/>
  <c r="Y49" i="1"/>
  <c r="V49" i="1"/>
  <c r="Y48" i="1"/>
  <c r="V48" i="1"/>
  <c r="Y47" i="1"/>
  <c r="V47" i="1"/>
  <c r="Y46" i="1"/>
  <c r="V46" i="1"/>
  <c r="Y45" i="1"/>
  <c r="V45" i="1"/>
  <c r="Y44" i="1"/>
  <c r="V44" i="1"/>
  <c r="Y43" i="1"/>
  <c r="V43" i="1"/>
  <c r="V42" i="1"/>
  <c r="Y40" i="1"/>
  <c r="V40" i="1"/>
  <c r="Y39" i="1"/>
  <c r="V39" i="1"/>
  <c r="Y67" i="1"/>
  <c r="V67" i="1"/>
  <c r="Y66" i="1"/>
  <c r="V66" i="1"/>
  <c r="Y65" i="1"/>
  <c r="V65" i="1"/>
  <c r="Y64" i="1"/>
  <c r="V64" i="1"/>
  <c r="Y63" i="1"/>
  <c r="V63" i="1"/>
  <c r="Y62" i="1"/>
  <c r="V62" i="1"/>
  <c r="Y61" i="1"/>
  <c r="V61" i="1"/>
  <c r="Y60" i="1"/>
  <c r="V60" i="1"/>
  <c r="Y59" i="1"/>
  <c r="V59" i="1"/>
  <c r="Y58" i="1"/>
  <c r="V58" i="1"/>
  <c r="Y57" i="1"/>
  <c r="V57" i="1"/>
  <c r="Y56" i="1"/>
  <c r="V56" i="1"/>
  <c r="Y55" i="1"/>
  <c r="O44" i="1"/>
  <c r="P44" i="1" s="1"/>
  <c r="N44" i="1"/>
  <c r="V55" i="1"/>
  <c r="J44" i="1"/>
  <c r="I44" i="1"/>
  <c r="Y54" i="1"/>
  <c r="O43" i="1"/>
  <c r="P43" i="1" s="1"/>
  <c r="N43" i="1"/>
  <c r="J43" i="1"/>
  <c r="J42" i="1" s="1"/>
  <c r="I43" i="1"/>
  <c r="Y28" i="1"/>
  <c r="O41" i="1"/>
  <c r="P41" i="1" s="1"/>
  <c r="Q41" i="1" s="1"/>
  <c r="N41" i="1"/>
  <c r="V28" i="1"/>
  <c r="Y27" i="1"/>
  <c r="V27" i="1"/>
  <c r="O37" i="1"/>
  <c r="P37" i="1" s="1"/>
  <c r="Q37" i="1" s="1"/>
  <c r="N37" i="1"/>
  <c r="O36" i="1"/>
  <c r="P36" i="1" s="1"/>
  <c r="N36" i="1"/>
  <c r="O33" i="1"/>
  <c r="P33" i="1" s="1"/>
  <c r="Q33" i="1" s="1"/>
  <c r="N33" i="1"/>
  <c r="Y26" i="1"/>
  <c r="O30" i="1"/>
  <c r="P30" i="1" s="1"/>
  <c r="Q30" i="1" s="1"/>
  <c r="N30" i="1"/>
  <c r="O29" i="1"/>
  <c r="P29" i="1" s="1"/>
  <c r="Q29" i="1" s="1"/>
  <c r="N29" i="1"/>
  <c r="Y25" i="1"/>
  <c r="Y24" i="1"/>
  <c r="Y23" i="1"/>
  <c r="O25" i="1"/>
  <c r="P25" i="1" s="1"/>
  <c r="Q25" i="1" s="1"/>
  <c r="N25" i="1"/>
  <c r="I59" i="1" l="1"/>
  <c r="Q59" i="1" s="1"/>
  <c r="I8" i="1"/>
  <c r="J57" i="1"/>
  <c r="J23" i="1"/>
  <c r="I42" i="1"/>
  <c r="Y75" i="1"/>
  <c r="I23" i="1" l="1"/>
  <c r="J71" i="1" l="1"/>
  <c r="J73" i="1"/>
  <c r="J68" i="1" l="1"/>
  <c r="L59" i="1"/>
  <c r="J59" i="1" l="1"/>
  <c r="N59" i="1"/>
  <c r="P59" i="1" l="1"/>
  <c r="I58" i="1"/>
  <c r="J69" i="1"/>
  <c r="J58" i="1" s="1"/>
  <c r="J70" i="1" s="1"/>
  <c r="J72" i="1" s="1"/>
  <c r="Q58" i="1" l="1"/>
  <c r="I70" i="1"/>
  <c r="L58" i="1"/>
  <c r="N58" i="1"/>
  <c r="N72" i="1" s="1"/>
  <c r="N75" i="1" s="1"/>
  <c r="Q70" i="1" l="1"/>
  <c r="I72" i="1"/>
  <c r="I75" i="1" s="1"/>
  <c r="Q72" i="1"/>
  <c r="P58" i="1"/>
  <c r="N4" i="1" l="1"/>
  <c r="I4" i="1" s="1"/>
  <c r="I10" i="1" s="1"/>
  <c r="I12" i="1" s="1"/>
  <c r="Q75" i="1"/>
</calcChain>
</file>

<file path=xl/sharedStrings.xml><?xml version="1.0" encoding="utf-8"?>
<sst xmlns="http://schemas.openxmlformats.org/spreadsheetml/2006/main" count="205" uniqueCount="139">
  <si>
    <t>工　事　名</t>
  </si>
  <si>
    <t>工事場所</t>
  </si>
  <si>
    <t>工　　　期</t>
  </si>
  <si>
    <t>粗利益</t>
  </si>
  <si>
    <t>発　注　者</t>
  </si>
  <si>
    <t>粗利益率</t>
  </si>
  <si>
    <t>工事区分</t>
  </si>
  <si>
    <t>官庁元請</t>
  </si>
  <si>
    <t>A</t>
  </si>
  <si>
    <t>設計変更</t>
  </si>
  <si>
    <t>当初</t>
  </si>
  <si>
    <t>官庁下請</t>
  </si>
  <si>
    <t>B</t>
  </si>
  <si>
    <t>第１回</t>
  </si>
  <si>
    <t>民間元請</t>
  </si>
  <si>
    <t>C</t>
  </si>
  <si>
    <t>第２回</t>
  </si>
  <si>
    <t>民間下請</t>
  </si>
  <si>
    <t>D</t>
  </si>
  <si>
    <t>名　　　　称</t>
  </si>
  <si>
    <t>当初数量</t>
  </si>
  <si>
    <t>単位</t>
  </si>
  <si>
    <t>先月まで</t>
  </si>
  <si>
    <t>累計</t>
  </si>
  <si>
    <t>進捗率</t>
  </si>
  <si>
    <t>単価</t>
  </si>
  <si>
    <t>金額</t>
  </si>
  <si>
    <t>項目</t>
  </si>
  <si>
    <t>数量</t>
  </si>
  <si>
    <t>ｍ3</t>
  </si>
  <si>
    <t>式</t>
  </si>
  <si>
    <t>伐採　+処分費</t>
    <rPh sb="0" eb="2">
      <t>バッサイ</t>
    </rPh>
    <rPh sb="4" eb="7">
      <t>ショブンヒ</t>
    </rPh>
    <phoneticPr fontId="7"/>
  </si>
  <si>
    <t>式</t>
    <rPh sb="0" eb="1">
      <t>シキ</t>
    </rPh>
    <phoneticPr fontId="7"/>
  </si>
  <si>
    <t>測量会社　起工測量</t>
    <rPh sb="2" eb="4">
      <t>カイシャ</t>
    </rPh>
    <rPh sb="5" eb="9">
      <t>キコウソクリョウ</t>
    </rPh>
    <phoneticPr fontId="7"/>
  </si>
  <si>
    <t>材料費</t>
  </si>
  <si>
    <t>砕石RC40　運搬込み</t>
    <rPh sb="9" eb="10">
      <t>コ</t>
    </rPh>
    <phoneticPr fontId="3"/>
  </si>
  <si>
    <t>砕石RC80　運搬込み</t>
    <rPh sb="9" eb="10">
      <t>コ</t>
    </rPh>
    <phoneticPr fontId="3"/>
  </si>
  <si>
    <t>枚</t>
  </si>
  <si>
    <t>台</t>
    <phoneticPr fontId="7"/>
  </si>
  <si>
    <t>日</t>
  </si>
  <si>
    <t>2連棟基本管理費</t>
    <phoneticPr fontId="7"/>
  </si>
  <si>
    <t>基</t>
  </si>
  <si>
    <t>風除室</t>
    <rPh sb="0" eb="3">
      <t>フウジョシツ</t>
    </rPh>
    <phoneticPr fontId="7"/>
  </si>
  <si>
    <t>風除室基本管理費</t>
    <rPh sb="0" eb="8">
      <t>フウジョシツキホンカンリヒ</t>
    </rPh>
    <phoneticPr fontId="7"/>
  </si>
  <si>
    <t>棟</t>
    <rPh sb="0" eb="1">
      <t>ムネ</t>
    </rPh>
    <phoneticPr fontId="7"/>
  </si>
  <si>
    <t>回</t>
  </si>
  <si>
    <t>ハウス組立</t>
  </si>
  <si>
    <t>連棟部材費</t>
  </si>
  <si>
    <t>ハウス解体費</t>
  </si>
  <si>
    <t>納入・引取運賃</t>
  </si>
  <si>
    <t>シャッターハウス</t>
    <phoneticPr fontId="7"/>
  </si>
  <si>
    <t>日</t>
    <phoneticPr fontId="7"/>
  </si>
  <si>
    <t>ｼｬｯﾀｰﾊｳｽ基本管理費</t>
    <rPh sb="8" eb="13">
      <t>キホンカンリヒ</t>
    </rPh>
    <phoneticPr fontId="7"/>
  </si>
  <si>
    <t>ｼｬｯﾀｰﾊｳｽ納入・引取運賃</t>
    <phoneticPr fontId="7"/>
  </si>
  <si>
    <t>快適トイレ　男性</t>
    <rPh sb="0" eb="2">
      <t>カイテキ</t>
    </rPh>
    <rPh sb="6" eb="8">
      <t>ダンセイ</t>
    </rPh>
    <phoneticPr fontId="7"/>
  </si>
  <si>
    <t>快適トイレ　基本管理費</t>
    <rPh sb="0" eb="2">
      <t>カイテキ</t>
    </rPh>
    <phoneticPr fontId="7"/>
  </si>
  <si>
    <t>月</t>
  </si>
  <si>
    <t>台</t>
  </si>
  <si>
    <t>現場管理費</t>
    <rPh sb="0" eb="5">
      <t>ゲンバカンリヒ</t>
    </rPh>
    <phoneticPr fontId="3"/>
  </si>
  <si>
    <t>現場代理人</t>
  </si>
  <si>
    <t>補助</t>
  </si>
  <si>
    <t>借地（入口）</t>
    <rPh sb="3" eb="5">
      <t>イリグチ</t>
    </rPh>
    <phoneticPr fontId="7"/>
  </si>
  <si>
    <t>敷き鉄板30枚</t>
    <rPh sb="0" eb="1">
      <t>シ</t>
    </rPh>
    <rPh sb="2" eb="4">
      <t>テッパン</t>
    </rPh>
    <rPh sb="6" eb="7">
      <t>マイ</t>
    </rPh>
    <phoneticPr fontId="7"/>
  </si>
  <si>
    <t>基本料</t>
    <rPh sb="0" eb="2">
      <t>キホン</t>
    </rPh>
    <rPh sb="2" eb="3">
      <t>リョウ</t>
    </rPh>
    <phoneticPr fontId="7"/>
  </si>
  <si>
    <t>積込み積降</t>
    <rPh sb="0" eb="2">
      <t>ツミコ</t>
    </rPh>
    <rPh sb="3" eb="5">
      <t>ツミオロシ</t>
    </rPh>
    <phoneticPr fontId="7"/>
  </si>
  <si>
    <t>自社作業員</t>
  </si>
  <si>
    <t>雑費関係</t>
  </si>
  <si>
    <t>工事契約金額
（税抜き）</t>
    <rPh sb="8" eb="10">
      <t>ゼイヌ</t>
    </rPh>
    <phoneticPr fontId="7"/>
  </si>
  <si>
    <t>●</t>
    <phoneticPr fontId="7"/>
  </si>
  <si>
    <r>
      <t>実行予算</t>
    </r>
    <r>
      <rPr>
        <sz val="9"/>
        <rFont val="ＭＳ Ｐ明朝"/>
        <family val="1"/>
        <charset val="128"/>
      </rPr>
      <t>（税抜き</t>
    </r>
    <r>
      <rPr>
        <sz val="11"/>
        <rFont val="ＭＳ Ｐ明朝"/>
        <family val="1"/>
        <charset val="128"/>
      </rPr>
      <t>）</t>
    </r>
    <rPh sb="0" eb="4">
      <t>ジッコウヨサン</t>
    </rPh>
    <rPh sb="5" eb="7">
      <t>ゼイヌ</t>
    </rPh>
    <phoneticPr fontId="7"/>
  </si>
  <si>
    <t>第３回</t>
  </si>
  <si>
    <t>第４回</t>
  </si>
  <si>
    <t>設計数量・工事価格内訳書</t>
    <rPh sb="0" eb="4">
      <t>セッケイスウリョウ</t>
    </rPh>
    <rPh sb="5" eb="7">
      <t>コウジ</t>
    </rPh>
    <rPh sb="7" eb="9">
      <t>カカク</t>
    </rPh>
    <rPh sb="9" eb="12">
      <t>ウチワケショ</t>
    </rPh>
    <phoneticPr fontId="7"/>
  </si>
  <si>
    <r>
      <t xml:space="preserve">出来高管理内訳書
</t>
    </r>
    <r>
      <rPr>
        <sz val="12"/>
        <rFont val="ＭＳ Ｐ明朝"/>
        <family val="1"/>
        <charset val="128"/>
      </rPr>
      <t>（設計数量に対して出来上がった数量と金額）</t>
    </r>
    <rPh sb="3" eb="5">
      <t>カンリ</t>
    </rPh>
    <rPh sb="10" eb="14">
      <t>セッケイスウリョウ</t>
    </rPh>
    <rPh sb="15" eb="16">
      <t>タイ</t>
    </rPh>
    <rPh sb="18" eb="21">
      <t>デキア</t>
    </rPh>
    <rPh sb="24" eb="26">
      <t>スウリョウ</t>
    </rPh>
    <rPh sb="27" eb="29">
      <t>キンガク</t>
    </rPh>
    <phoneticPr fontId="7"/>
  </si>
  <si>
    <r>
      <t xml:space="preserve">実行予算
</t>
    </r>
    <r>
      <rPr>
        <sz val="12"/>
        <rFont val="ＭＳ Ｐ明朝"/>
        <family val="1"/>
        <charset val="128"/>
      </rPr>
      <t>（現場全体を通して予想される支出金額）</t>
    </r>
    <rPh sb="0" eb="4">
      <t>ジッコウヨサン</t>
    </rPh>
    <rPh sb="6" eb="10">
      <t>ゲンバゼンタイ</t>
    </rPh>
    <rPh sb="11" eb="12">
      <t>トオ</t>
    </rPh>
    <rPh sb="14" eb="16">
      <t>ヨソウ</t>
    </rPh>
    <rPh sb="19" eb="21">
      <t>シシュツ</t>
    </rPh>
    <rPh sb="21" eb="23">
      <t>キンガク</t>
    </rPh>
    <phoneticPr fontId="7"/>
  </si>
  <si>
    <r>
      <t xml:space="preserve">実行予算に対しての原価管理
</t>
    </r>
    <r>
      <rPr>
        <sz val="12"/>
        <rFont val="ＭＳ Ｐ明朝"/>
        <family val="1"/>
        <charset val="128"/>
      </rPr>
      <t>（実際の支出金額）</t>
    </r>
    <rPh sb="0" eb="4">
      <t>ジッコウヨサン</t>
    </rPh>
    <rPh sb="5" eb="6">
      <t>タイ</t>
    </rPh>
    <rPh sb="9" eb="13">
      <t>ゲンカカンリ</t>
    </rPh>
    <phoneticPr fontId="7"/>
  </si>
  <si>
    <t>金額</t>
    <rPh sb="0" eb="2">
      <t>キンガク</t>
    </rPh>
    <phoneticPr fontId="7"/>
  </si>
  <si>
    <t>先月まで</t>
    <rPh sb="0" eb="2">
      <t>センゲツ</t>
    </rPh>
    <phoneticPr fontId="7"/>
  </si>
  <si>
    <t>2月</t>
    <rPh sb="1" eb="2">
      <t>ガツ</t>
    </rPh>
    <phoneticPr fontId="7"/>
  </si>
  <si>
    <t>累計</t>
    <rPh sb="0" eb="2">
      <t>ルイケイ</t>
    </rPh>
    <phoneticPr fontId="7"/>
  </si>
  <si>
    <t>○○河川整備工事</t>
    <rPh sb="2" eb="4">
      <t>カセン</t>
    </rPh>
    <rPh sb="4" eb="6">
      <t>セイビ</t>
    </rPh>
    <rPh sb="6" eb="8">
      <t>コウジ</t>
    </rPh>
    <phoneticPr fontId="7"/>
  </si>
  <si>
    <t>山形県　南陽市　○○　地内</t>
    <rPh sb="0" eb="3">
      <t>ヤマガタケン</t>
    </rPh>
    <rPh sb="11" eb="13">
      <t>チナイ</t>
    </rPh>
    <phoneticPr fontId="7"/>
  </si>
  <si>
    <t>令和　　年　　月　日　　～　　令和　　年　　月　　日</t>
    <rPh sb="0" eb="2">
      <t>レイワ</t>
    </rPh>
    <rPh sb="15" eb="17">
      <t>レイワ</t>
    </rPh>
    <phoneticPr fontId="7"/>
  </si>
  <si>
    <t>○○県</t>
    <rPh sb="2" eb="3">
      <t>ケン</t>
    </rPh>
    <phoneticPr fontId="7"/>
  </si>
  <si>
    <t>築堤・護岸</t>
    <rPh sb="0" eb="2">
      <t>チクテイ</t>
    </rPh>
    <rPh sb="3" eb="5">
      <t>ゴガン</t>
    </rPh>
    <phoneticPr fontId="3"/>
  </si>
  <si>
    <t>河川土工</t>
    <rPh sb="0" eb="4">
      <t>カセンドコウ</t>
    </rPh>
    <phoneticPr fontId="3"/>
  </si>
  <si>
    <t>第1回変更</t>
    <phoneticPr fontId="7"/>
  </si>
  <si>
    <t>第回変更</t>
    <phoneticPr fontId="7"/>
  </si>
  <si>
    <t>式</t>
    <rPh sb="0" eb="1">
      <t>シキ</t>
    </rPh>
    <phoneticPr fontId="3"/>
  </si>
  <si>
    <t>m3</t>
    <phoneticPr fontId="3"/>
  </si>
  <si>
    <t>m2</t>
    <phoneticPr fontId="3"/>
  </si>
  <si>
    <t>直接工事費</t>
    <rPh sb="0" eb="2">
      <t>チョクセツ</t>
    </rPh>
    <rPh sb="2" eb="5">
      <t>コウジヒ</t>
    </rPh>
    <phoneticPr fontId="3"/>
  </si>
  <si>
    <t>共通仮設費</t>
    <rPh sb="0" eb="4">
      <t>キョウツウカセツ</t>
    </rPh>
    <rPh sb="4" eb="5">
      <t>ヒ</t>
    </rPh>
    <phoneticPr fontId="3"/>
  </si>
  <si>
    <t>ｔ</t>
    <phoneticPr fontId="3"/>
  </si>
  <si>
    <t>仮設工</t>
    <rPh sb="0" eb="3">
      <t>カセツコウ</t>
    </rPh>
    <phoneticPr fontId="3"/>
  </si>
  <si>
    <t>工事用道路</t>
    <phoneticPr fontId="3"/>
  </si>
  <si>
    <t>土砂等運搬　土砂　※片岡橋右岸下流へ運搬※</t>
    <rPh sb="0" eb="5">
      <t>ドシャトウウンパン</t>
    </rPh>
    <rPh sb="6" eb="8">
      <t>ドシャ</t>
    </rPh>
    <rPh sb="10" eb="12">
      <t>カタオカ</t>
    </rPh>
    <rPh sb="12" eb="13">
      <t>ハシ</t>
    </rPh>
    <rPh sb="13" eb="15">
      <t>ウガン</t>
    </rPh>
    <rPh sb="15" eb="17">
      <t>カリュウ</t>
    </rPh>
    <rPh sb="18" eb="20">
      <t>ウンパン</t>
    </rPh>
    <phoneticPr fontId="3"/>
  </si>
  <si>
    <t>整地　残土受入地での処理</t>
    <rPh sb="0" eb="2">
      <t>セイチ</t>
    </rPh>
    <rPh sb="3" eb="7">
      <t>ザンドウケイレ</t>
    </rPh>
    <rPh sb="7" eb="8">
      <t>チ</t>
    </rPh>
    <rPh sb="10" eb="12">
      <t>ショリ</t>
    </rPh>
    <phoneticPr fontId="3"/>
  </si>
  <si>
    <t>法面整形　〈切土部〉</t>
    <rPh sb="0" eb="4">
      <t>ノリメンセイケイ</t>
    </rPh>
    <rPh sb="6" eb="9">
      <t>キリドブ</t>
    </rPh>
    <phoneticPr fontId="3"/>
  </si>
  <si>
    <t>残土処理工</t>
    <rPh sb="0" eb="4">
      <t>ザンドショリ</t>
    </rPh>
    <rPh sb="4" eb="5">
      <t>コウ</t>
    </rPh>
    <phoneticPr fontId="3"/>
  </si>
  <si>
    <t>埋戻し　最大埋戻し幅1ｍ未満</t>
    <rPh sb="0" eb="2">
      <t>ウメモド</t>
    </rPh>
    <rPh sb="4" eb="8">
      <t>サイダイウメモド</t>
    </rPh>
    <rPh sb="9" eb="10">
      <t>ハバ</t>
    </rPh>
    <rPh sb="12" eb="14">
      <t>ミマン</t>
    </rPh>
    <phoneticPr fontId="3"/>
  </si>
  <si>
    <t>床掘り　平均施工幅1ｍ以上2ｍ未満</t>
    <rPh sb="0" eb="2">
      <t>トコボ</t>
    </rPh>
    <rPh sb="4" eb="6">
      <t>ヘイキン</t>
    </rPh>
    <rPh sb="6" eb="9">
      <t>セコウハバ</t>
    </rPh>
    <rPh sb="11" eb="13">
      <t>イジョウ</t>
    </rPh>
    <rPh sb="15" eb="17">
      <t>ミマン</t>
    </rPh>
    <phoneticPr fontId="3"/>
  </si>
  <si>
    <t>川裏水路土工</t>
    <rPh sb="0" eb="2">
      <t>カワウラ</t>
    </rPh>
    <rPh sb="2" eb="6">
      <t>スイロドコウ</t>
    </rPh>
    <phoneticPr fontId="3"/>
  </si>
  <si>
    <t>法面整形工</t>
    <rPh sb="0" eb="5">
      <t>ノリメンセイケイコウ</t>
    </rPh>
    <phoneticPr fontId="3"/>
  </si>
  <si>
    <t>築堤盛土　4.0ｍ以上</t>
    <rPh sb="0" eb="4">
      <t>チクテイモリド</t>
    </rPh>
    <rPh sb="9" eb="11">
      <t>イジョウ</t>
    </rPh>
    <phoneticPr fontId="3"/>
  </si>
  <si>
    <t>築堤盛土　2.5ｍ以上4.0ｍ未満</t>
    <rPh sb="0" eb="4">
      <t>チクテイモリド</t>
    </rPh>
    <rPh sb="9" eb="11">
      <t>イジョウ</t>
    </rPh>
    <rPh sb="15" eb="17">
      <t>ミマン</t>
    </rPh>
    <phoneticPr fontId="3"/>
  </si>
  <si>
    <t>築堤盛土　2.5m未満</t>
    <rPh sb="0" eb="4">
      <t>チクテイモリド</t>
    </rPh>
    <rPh sb="9" eb="11">
      <t>ミマン</t>
    </rPh>
    <phoneticPr fontId="3"/>
  </si>
  <si>
    <t>盛土工</t>
    <rPh sb="0" eb="3">
      <t>モリドコウ</t>
    </rPh>
    <phoneticPr fontId="3"/>
  </si>
  <si>
    <t>積込み　オープンカット</t>
    <rPh sb="0" eb="2">
      <t>ツミコ</t>
    </rPh>
    <phoneticPr fontId="3"/>
  </si>
  <si>
    <t>河床掘削　オープンカット</t>
    <rPh sb="0" eb="4">
      <t>カショウクッサク</t>
    </rPh>
    <phoneticPr fontId="3"/>
  </si>
  <si>
    <t>掘削工</t>
    <rPh sb="0" eb="3">
      <t>クッサクコウ</t>
    </rPh>
    <phoneticPr fontId="3"/>
  </si>
  <si>
    <t xml:space="preserve">   土留・仮締切工</t>
    <rPh sb="3" eb="5">
      <t>ドドメ</t>
    </rPh>
    <rPh sb="6" eb="10">
      <t>カリシメキリコウ</t>
    </rPh>
    <phoneticPr fontId="3"/>
  </si>
  <si>
    <t>大型土のう運搬・設置　作業半径6ｍを超え20ｍ以下</t>
    <rPh sb="0" eb="3">
      <t>オオガタド</t>
    </rPh>
    <rPh sb="5" eb="7">
      <t>ウンパン</t>
    </rPh>
    <rPh sb="8" eb="10">
      <t>セッチ</t>
    </rPh>
    <rPh sb="11" eb="13">
      <t>サギョウ</t>
    </rPh>
    <rPh sb="13" eb="15">
      <t>ハンケイ</t>
    </rPh>
    <rPh sb="18" eb="19">
      <t>コ</t>
    </rPh>
    <rPh sb="23" eb="25">
      <t>イカ</t>
    </rPh>
    <phoneticPr fontId="3"/>
  </si>
  <si>
    <t>袋</t>
    <rPh sb="0" eb="1">
      <t>タイ</t>
    </rPh>
    <phoneticPr fontId="3"/>
  </si>
  <si>
    <t>共通仮設費　〈率計上〉</t>
    <rPh sb="0" eb="4">
      <t>キョウツウカセツ</t>
    </rPh>
    <rPh sb="4" eb="5">
      <t>ヒ</t>
    </rPh>
    <rPh sb="7" eb="8">
      <t>リツ</t>
    </rPh>
    <rPh sb="8" eb="10">
      <t>ケイジョウ</t>
    </rPh>
    <phoneticPr fontId="3"/>
  </si>
  <si>
    <t>純工事費</t>
    <rPh sb="0" eb="4">
      <t>ジュンコウジヒ</t>
    </rPh>
    <phoneticPr fontId="3"/>
  </si>
  <si>
    <t>工事原価</t>
    <rPh sb="0" eb="4">
      <t>コウジゲンカ</t>
    </rPh>
    <phoneticPr fontId="3"/>
  </si>
  <si>
    <t>一般管理費等</t>
    <rPh sb="0" eb="2">
      <t>イッパン</t>
    </rPh>
    <rPh sb="2" eb="6">
      <t>カンリヒトウ</t>
    </rPh>
    <phoneticPr fontId="3"/>
  </si>
  <si>
    <t>工事価格</t>
    <rPh sb="0" eb="4">
      <t>コウジカカク</t>
    </rPh>
    <phoneticPr fontId="3"/>
  </si>
  <si>
    <t>運搬費</t>
    <rPh sb="0" eb="3">
      <t>ウンパンヒ</t>
    </rPh>
    <phoneticPr fontId="3"/>
  </si>
  <si>
    <t>建設機械運搬費　超ロングアームバックホウ</t>
    <rPh sb="0" eb="4">
      <t>ケンセツキカイ</t>
    </rPh>
    <rPh sb="4" eb="7">
      <t>ウンパンヒ</t>
    </rPh>
    <rPh sb="8" eb="9">
      <t>チョウ</t>
    </rPh>
    <phoneticPr fontId="3"/>
  </si>
  <si>
    <t>仮設材運搬費　22×1524×6096</t>
    <rPh sb="0" eb="5">
      <t>カセツザイウンパン</t>
    </rPh>
    <rPh sb="5" eb="6">
      <t>ヒ</t>
    </rPh>
    <phoneticPr fontId="3"/>
  </si>
  <si>
    <t>現場環境改善費　〈率計上〉</t>
    <rPh sb="0" eb="6">
      <t>ゲンバカンキョウカイゼン</t>
    </rPh>
    <rPh sb="6" eb="7">
      <t>ヒ</t>
    </rPh>
    <rPh sb="9" eb="10">
      <t>リツ</t>
    </rPh>
    <rPh sb="10" eb="12">
      <t>ケイジョウ</t>
    </rPh>
    <phoneticPr fontId="3"/>
  </si>
  <si>
    <t>雑費関係</t>
    <phoneticPr fontId="3"/>
  </si>
  <si>
    <t>月</t>
    <phoneticPr fontId="3"/>
  </si>
  <si>
    <t>外注費</t>
    <rPh sb="2" eb="3">
      <t>ヒ</t>
    </rPh>
    <phoneticPr fontId="3"/>
  </si>
  <si>
    <t>自社施工費</t>
    <rPh sb="0" eb="5">
      <t>ジシャセコウヒ</t>
    </rPh>
    <phoneticPr fontId="7"/>
  </si>
  <si>
    <t>１０tダンプ</t>
    <phoneticPr fontId="7"/>
  </si>
  <si>
    <t>人</t>
    <rPh sb="0" eb="1">
      <t>ニン</t>
    </rPh>
    <phoneticPr fontId="3"/>
  </si>
  <si>
    <t>台</t>
    <phoneticPr fontId="3"/>
  </si>
  <si>
    <t>台車・トレーラー</t>
    <rPh sb="0" eb="2">
      <t>ダイシャ</t>
    </rPh>
    <phoneticPr fontId="7"/>
  </si>
  <si>
    <t>積み込みBH0.7</t>
    <rPh sb="0" eb="1">
      <t>ツ</t>
    </rPh>
    <rPh sb="2" eb="3">
      <t>コ</t>
    </rPh>
    <phoneticPr fontId="3"/>
  </si>
  <si>
    <t>補助BH0.7</t>
    <phoneticPr fontId="3"/>
  </si>
  <si>
    <t>日</t>
    <phoneticPr fontId="3"/>
  </si>
  <si>
    <t>原価管理【実行予算書・出来高調書】</t>
    <rPh sb="0" eb="4">
      <t>ゲンカカンリ</t>
    </rPh>
    <rPh sb="5" eb="10">
      <t>ジッコウヨサンショ</t>
    </rPh>
    <phoneticPr fontId="7"/>
  </si>
  <si>
    <t>10月分</t>
    <rPh sb="2" eb="3">
      <t>ガツ</t>
    </rPh>
    <rPh sb="3" eb="4">
      <t>ブン</t>
    </rPh>
    <phoneticPr fontId="7"/>
  </si>
  <si>
    <t>3連棟　×　２　7カ月</t>
    <rPh sb="10" eb="11">
      <t>ゲツ</t>
    </rPh>
    <phoneticPr fontId="7"/>
  </si>
  <si>
    <t>調整</t>
    <rPh sb="0" eb="2">
      <t>チョウセイ</t>
    </rPh>
    <phoneticPr fontId="3"/>
  </si>
  <si>
    <t>舗装工事</t>
    <rPh sb="0" eb="2">
      <t>ホソウ</t>
    </rPh>
    <rPh sb="2" eb="4">
      <t>コウジ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</si>
</sst>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0.00_ "/>
    <numFmt numFmtId="179" formatCode="0.0_ "/>
  </numFmts>
  <fonts count="2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i/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 applyFont="0">
      <alignment vertical="center"/>
    </xf>
    <xf numFmtId="38" fontId="19" fillId="0" borderId="0" applyFont="0" applyFill="0" applyBorder="0" applyAlignment="0" applyProtection="0">
      <alignment vertical="center"/>
    </xf>
  </cellStyleXfs>
  <cellXfs count="4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2" xfId="0" applyFont="1" applyBorder="1">
      <alignment vertical="center"/>
    </xf>
    <xf numFmtId="0" fontId="4" fillId="2" borderId="0" xfId="0" applyFont="1" applyFill="1">
      <alignment vertical="center"/>
    </xf>
    <xf numFmtId="0" fontId="15" fillId="0" borderId="0" xfId="0" applyFont="1">
      <alignment vertical="center"/>
    </xf>
    <xf numFmtId="0" fontId="14" fillId="0" borderId="2" xfId="0" applyFont="1" applyBorder="1">
      <alignment vertical="center"/>
    </xf>
    <xf numFmtId="177" fontId="17" fillId="0" borderId="10" xfId="0" applyNumberFormat="1" applyFont="1" applyBorder="1" applyAlignment="1">
      <alignment vertical="center" shrinkToFit="1"/>
    </xf>
    <xf numFmtId="178" fontId="4" fillId="0" borderId="45" xfId="4" applyNumberFormat="1" applyFont="1" applyBorder="1" applyAlignment="1">
      <alignment vertical="center" shrinkToFit="1"/>
    </xf>
    <xf numFmtId="40" fontId="17" fillId="0" borderId="10" xfId="0" applyNumberFormat="1" applyFont="1" applyBorder="1" applyAlignment="1">
      <alignment vertical="center" shrinkToFit="1"/>
    </xf>
    <xf numFmtId="0" fontId="15" fillId="0" borderId="0" xfId="0" applyFont="1" applyAlignment="1">
      <alignment horizontal="left" vertical="center" indent="1"/>
    </xf>
    <xf numFmtId="177" fontId="17" fillId="0" borderId="10" xfId="0" applyNumberFormat="1" applyFont="1" applyBorder="1" applyAlignment="1">
      <alignment horizontal="right" vertical="center" shrinkToFit="1"/>
    </xf>
    <xf numFmtId="178" fontId="4" fillId="0" borderId="49" xfId="4" applyNumberFormat="1" applyFont="1" applyBorder="1" applyAlignment="1">
      <alignment vertical="center" shrinkToFit="1"/>
    </xf>
    <xf numFmtId="177" fontId="17" fillId="0" borderId="3" xfId="0" applyNumberFormat="1" applyFont="1" applyBorder="1" applyAlignment="1">
      <alignment vertical="center" shrinkToFit="1"/>
    </xf>
    <xf numFmtId="177" fontId="17" fillId="3" borderId="10" xfId="0" applyNumberFormat="1" applyFont="1" applyFill="1" applyBorder="1" applyAlignment="1">
      <alignment vertical="center" shrinkToFit="1"/>
    </xf>
    <xf numFmtId="38" fontId="4" fillId="0" borderId="0" xfId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38" fontId="5" fillId="0" borderId="0" xfId="1" applyFont="1" applyFill="1" applyBorder="1" applyAlignment="1">
      <alignment horizontal="right" vertical="center"/>
    </xf>
    <xf numFmtId="176" fontId="4" fillId="0" borderId="0" xfId="2" applyNumberFormat="1" applyFont="1" applyBorder="1">
      <alignment vertical="center"/>
    </xf>
    <xf numFmtId="0" fontId="5" fillId="0" borderId="0" xfId="0" applyFont="1">
      <alignment vertical="center"/>
    </xf>
    <xf numFmtId="38" fontId="4" fillId="0" borderId="0" xfId="0" applyNumberFormat="1" applyFont="1">
      <alignment vertical="center"/>
    </xf>
    <xf numFmtId="176" fontId="5" fillId="0" borderId="0" xfId="2" applyNumberFormat="1" applyFont="1">
      <alignment vertical="center"/>
    </xf>
    <xf numFmtId="177" fontId="5" fillId="0" borderId="0" xfId="1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14" fillId="0" borderId="0" xfId="0" applyFont="1" applyAlignment="1">
      <alignment vertical="center" shrinkToFit="1"/>
    </xf>
    <xf numFmtId="38" fontId="4" fillId="0" borderId="10" xfId="1" applyFont="1" applyBorder="1" applyAlignment="1">
      <alignment vertical="center" shrinkToFit="1"/>
    </xf>
    <xf numFmtId="38" fontId="11" fillId="0" borderId="10" xfId="1" applyFont="1" applyBorder="1" applyAlignment="1">
      <alignment vertical="center" shrinkToFit="1"/>
    </xf>
    <xf numFmtId="38" fontId="14" fillId="0" borderId="10" xfId="1" applyFont="1" applyBorder="1" applyAlignment="1">
      <alignment horizontal="center" vertical="center" shrinkToFit="1"/>
    </xf>
    <xf numFmtId="38" fontId="4" fillId="0" borderId="10" xfId="1" applyFont="1" applyBorder="1" applyAlignment="1">
      <alignment shrinkToFit="1"/>
    </xf>
    <xf numFmtId="38" fontId="12" fillId="0" borderId="1" xfId="1" applyFont="1" applyBorder="1" applyAlignment="1">
      <alignment vertical="center" shrinkToFit="1"/>
    </xf>
    <xf numFmtId="38" fontId="4" fillId="0" borderId="44" xfId="1" applyFont="1" applyBorder="1" applyAlignment="1">
      <alignment vertical="center" shrinkToFit="1"/>
    </xf>
    <xf numFmtId="38" fontId="4" fillId="0" borderId="45" xfId="1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38" fontId="4" fillId="3" borderId="10" xfId="1" applyFont="1" applyFill="1" applyBorder="1" applyAlignment="1">
      <alignment shrinkToFit="1"/>
    </xf>
    <xf numFmtId="0" fontId="14" fillId="0" borderId="1" xfId="0" applyFont="1" applyBorder="1" applyAlignment="1">
      <alignment horizontal="left" vertical="center" shrinkToFit="1"/>
    </xf>
    <xf numFmtId="177" fontId="18" fillId="0" borderId="10" xfId="1" applyNumberFormat="1" applyFont="1" applyBorder="1" applyAlignment="1">
      <alignment vertical="center" shrinkToFit="1"/>
    </xf>
    <xf numFmtId="0" fontId="14" fillId="0" borderId="10" xfId="0" applyFont="1" applyBorder="1" applyAlignment="1">
      <alignment horizontal="center" vertical="center" shrinkToFit="1"/>
    </xf>
    <xf numFmtId="38" fontId="12" fillId="0" borderId="1" xfId="1" applyFont="1" applyBorder="1" applyAlignment="1">
      <alignment shrinkToFit="1"/>
    </xf>
    <xf numFmtId="38" fontId="4" fillId="0" borderId="44" xfId="1" applyFont="1" applyBorder="1" applyAlignment="1">
      <alignment shrinkToFit="1"/>
    </xf>
    <xf numFmtId="40" fontId="4" fillId="0" borderId="45" xfId="1" applyNumberFormat="1" applyFont="1" applyBorder="1" applyAlignment="1">
      <alignment shrinkToFit="1"/>
    </xf>
    <xf numFmtId="40" fontId="18" fillId="0" borderId="10" xfId="1" applyNumberFormat="1" applyFont="1" applyBorder="1" applyAlignment="1">
      <alignment vertical="center" shrinkToFit="1"/>
    </xf>
    <xf numFmtId="38" fontId="4" fillId="0" borderId="48" xfId="1" applyFont="1" applyBorder="1" applyAlignment="1">
      <alignment horizontal="right" shrinkToFit="1"/>
    </xf>
    <xf numFmtId="0" fontId="14" fillId="0" borderId="3" xfId="0" applyFont="1" applyBorder="1" applyAlignment="1">
      <alignment vertical="center" shrinkToFit="1"/>
    </xf>
    <xf numFmtId="177" fontId="18" fillId="3" borderId="10" xfId="1" applyNumberFormat="1" applyFont="1" applyFill="1" applyBorder="1" applyAlignment="1">
      <alignment vertical="center" shrinkToFit="1"/>
    </xf>
    <xf numFmtId="0" fontId="14" fillId="3" borderId="10" xfId="0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shrinkToFit="1"/>
    </xf>
    <xf numFmtId="0" fontId="14" fillId="0" borderId="18" xfId="0" applyFont="1" applyBorder="1" applyAlignment="1">
      <alignment vertical="center" shrinkToFit="1"/>
    </xf>
    <xf numFmtId="38" fontId="17" fillId="0" borderId="4" xfId="1" applyFont="1" applyBorder="1" applyAlignment="1">
      <alignment vertical="top"/>
    </xf>
    <xf numFmtId="38" fontId="17" fillId="0" borderId="5" xfId="1" applyFont="1" applyBorder="1" applyAlignment="1">
      <alignment vertical="top"/>
    </xf>
    <xf numFmtId="38" fontId="17" fillId="0" borderId="0" xfId="1" applyFont="1" applyBorder="1" applyAlignment="1">
      <alignment vertical="top"/>
    </xf>
    <xf numFmtId="38" fontId="17" fillId="0" borderId="8" xfId="1" applyFont="1" applyBorder="1" applyAlignment="1">
      <alignment vertical="top"/>
    </xf>
    <xf numFmtId="0" fontId="5" fillId="0" borderId="37" xfId="0" applyFont="1" applyBorder="1">
      <alignment vertical="center"/>
    </xf>
    <xf numFmtId="38" fontId="17" fillId="0" borderId="14" xfId="1" applyFont="1" applyBorder="1" applyAlignment="1">
      <alignment vertical="top"/>
    </xf>
    <xf numFmtId="38" fontId="17" fillId="0" borderId="57" xfId="1" applyFont="1" applyBorder="1" applyAlignment="1">
      <alignment vertical="top"/>
    </xf>
    <xf numFmtId="0" fontId="17" fillId="0" borderId="63" xfId="0" applyFont="1" applyBorder="1" applyAlignment="1">
      <alignment horizontal="center" vertical="center"/>
    </xf>
    <xf numFmtId="38" fontId="17" fillId="0" borderId="29" xfId="1" applyFont="1" applyBorder="1" applyAlignment="1">
      <alignment horizontal="center" vertical="center"/>
    </xf>
    <xf numFmtId="38" fontId="17" fillId="0" borderId="30" xfId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38" fontId="17" fillId="0" borderId="27" xfId="1" applyFont="1" applyFill="1" applyBorder="1" applyAlignment="1">
      <alignment horizontal="center" vertical="center"/>
    </xf>
    <xf numFmtId="38" fontId="17" fillId="0" borderId="28" xfId="1" applyFont="1" applyFill="1" applyBorder="1" applyAlignment="1">
      <alignment horizontal="center" vertical="center"/>
    </xf>
    <xf numFmtId="38" fontId="4" fillId="0" borderId="68" xfId="1" applyFont="1" applyBorder="1" applyAlignment="1">
      <alignment vertical="center" shrinkToFit="1"/>
    </xf>
    <xf numFmtId="40" fontId="4" fillId="0" borderId="68" xfId="1" applyNumberFormat="1" applyFont="1" applyBorder="1" applyAlignment="1">
      <alignment shrinkToFit="1"/>
    </xf>
    <xf numFmtId="40" fontId="4" fillId="0" borderId="68" xfId="1" applyNumberFormat="1" applyFont="1" applyBorder="1" applyAlignment="1">
      <alignment horizontal="left" shrinkToFit="1"/>
    </xf>
    <xf numFmtId="40" fontId="4" fillId="0" borderId="69" xfId="1" applyNumberFormat="1" applyFont="1" applyBorder="1" applyAlignment="1">
      <alignment horizontal="right" shrinkToFit="1"/>
    </xf>
    <xf numFmtId="38" fontId="4" fillId="0" borderId="29" xfId="1" applyFont="1" applyBorder="1" applyAlignment="1">
      <alignment shrinkToFit="1"/>
    </xf>
    <xf numFmtId="40" fontId="4" fillId="0" borderId="30" xfId="1" applyNumberFormat="1" applyFont="1" applyBorder="1" applyAlignment="1">
      <alignment shrinkToFit="1"/>
    </xf>
    <xf numFmtId="38" fontId="4" fillId="4" borderId="43" xfId="1" applyFont="1" applyFill="1" applyBorder="1" applyAlignment="1">
      <alignment vertical="center" shrinkToFit="1"/>
    </xf>
    <xf numFmtId="177" fontId="4" fillId="4" borderId="10" xfId="1" applyNumberFormat="1" applyFont="1" applyFill="1" applyBorder="1" applyAlignment="1">
      <alignment shrinkToFit="1"/>
    </xf>
    <xf numFmtId="38" fontId="4" fillId="4" borderId="10" xfId="1" applyFont="1" applyFill="1" applyBorder="1" applyAlignment="1">
      <alignment shrinkToFit="1"/>
    </xf>
    <xf numFmtId="38" fontId="4" fillId="4" borderId="46" xfId="1" applyFont="1" applyFill="1" applyBorder="1" applyAlignment="1">
      <alignment shrinkToFit="1"/>
    </xf>
    <xf numFmtId="0" fontId="4" fillId="4" borderId="9" xfId="0" applyFont="1" applyFill="1" applyBorder="1" applyAlignment="1">
      <alignment vertical="center" shrinkToFit="1"/>
    </xf>
    <xf numFmtId="0" fontId="15" fillId="4" borderId="9" xfId="0" applyFont="1" applyFill="1" applyBorder="1" applyAlignment="1">
      <alignment vertical="center" shrinkToFit="1"/>
    </xf>
    <xf numFmtId="38" fontId="4" fillId="4" borderId="9" xfId="1" applyFont="1" applyFill="1" applyBorder="1" applyAlignment="1">
      <alignment shrinkToFit="1"/>
    </xf>
    <xf numFmtId="38" fontId="4" fillId="4" borderId="43" xfId="1" applyFont="1" applyFill="1" applyBorder="1" applyAlignment="1">
      <alignment shrinkToFit="1"/>
    </xf>
    <xf numFmtId="177" fontId="4" fillId="4" borderId="9" xfId="1" applyNumberFormat="1" applyFont="1" applyFill="1" applyBorder="1" applyAlignment="1">
      <alignment shrinkToFit="1"/>
    </xf>
    <xf numFmtId="38" fontId="4" fillId="4" borderId="10" xfId="1" applyFont="1" applyFill="1" applyBorder="1" applyAlignment="1">
      <alignment horizontal="left" shrinkToFit="1"/>
    </xf>
    <xf numFmtId="38" fontId="4" fillId="4" borderId="10" xfId="1" applyFont="1" applyFill="1" applyBorder="1" applyAlignment="1">
      <alignment horizontal="right" shrinkToFit="1"/>
    </xf>
    <xf numFmtId="38" fontId="4" fillId="4" borderId="9" xfId="1" applyFont="1" applyFill="1" applyBorder="1" applyAlignment="1">
      <alignment horizontal="left" shrinkToFit="1"/>
    </xf>
    <xf numFmtId="38" fontId="4" fillId="4" borderId="9" xfId="1" applyFont="1" applyFill="1" applyBorder="1" applyAlignment="1">
      <alignment horizontal="right" shrinkToFit="1"/>
    </xf>
    <xf numFmtId="0" fontId="15" fillId="4" borderId="43" xfId="0" applyFont="1" applyFill="1" applyBorder="1" applyAlignment="1">
      <alignment vertical="center" shrinkToFit="1"/>
    </xf>
    <xf numFmtId="177" fontId="5" fillId="4" borderId="9" xfId="1" applyNumberFormat="1" applyFont="1" applyFill="1" applyBorder="1" applyAlignment="1">
      <alignment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14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10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shrinkToFit="1"/>
    </xf>
    <xf numFmtId="38" fontId="4" fillId="0" borderId="10" xfId="1" applyFont="1" applyFill="1" applyBorder="1" applyAlignment="1">
      <alignment shrinkToFit="1"/>
    </xf>
    <xf numFmtId="38" fontId="4" fillId="0" borderId="9" xfId="1" applyFont="1" applyFill="1" applyBorder="1" applyAlignment="1">
      <alignment horizontal="right" shrinkToFit="1"/>
    </xf>
    <xf numFmtId="38" fontId="13" fillId="0" borderId="10" xfId="1" applyFont="1" applyFill="1" applyBorder="1" applyAlignment="1">
      <alignment shrinkToFit="1"/>
    </xf>
    <xf numFmtId="0" fontId="16" fillId="0" borderId="2" xfId="0" applyFont="1" applyBorder="1" applyAlignment="1">
      <alignment horizontal="left" vertical="center"/>
    </xf>
    <xf numFmtId="0" fontId="14" fillId="0" borderId="3" xfId="0" applyFont="1" applyBorder="1">
      <alignment vertical="center"/>
    </xf>
    <xf numFmtId="177" fontId="4" fillId="0" borderId="10" xfId="1" applyNumberFormat="1" applyFont="1" applyBorder="1" applyAlignment="1">
      <alignment vertical="center" shrinkToFit="1"/>
    </xf>
    <xf numFmtId="0" fontId="14" fillId="5" borderId="1" xfId="0" applyFont="1" applyFill="1" applyBorder="1" applyAlignment="1">
      <alignment horizontal="left" vertical="center"/>
    </xf>
    <xf numFmtId="0" fontId="14" fillId="5" borderId="2" xfId="0" applyFont="1" applyFill="1" applyBorder="1">
      <alignment vertical="center"/>
    </xf>
    <xf numFmtId="0" fontId="14" fillId="5" borderId="3" xfId="0" applyFont="1" applyFill="1" applyBorder="1">
      <alignment vertical="center"/>
    </xf>
    <xf numFmtId="177" fontId="17" fillId="5" borderId="10" xfId="0" applyNumberFormat="1" applyFont="1" applyFill="1" applyBorder="1" applyAlignment="1">
      <alignment vertical="center" shrinkToFit="1"/>
    </xf>
    <xf numFmtId="0" fontId="14" fillId="3" borderId="2" xfId="0" applyFont="1" applyFill="1" applyBorder="1">
      <alignment vertical="center"/>
    </xf>
    <xf numFmtId="0" fontId="14" fillId="3" borderId="3" xfId="0" applyFont="1" applyFill="1" applyBorder="1">
      <alignment vertical="center"/>
    </xf>
    <xf numFmtId="0" fontId="14" fillId="0" borderId="1" xfId="0" applyFont="1" applyBorder="1">
      <alignment vertical="center"/>
    </xf>
    <xf numFmtId="177" fontId="18" fillId="5" borderId="10" xfId="1" applyNumberFormat="1" applyFont="1" applyFill="1" applyBorder="1" applyAlignment="1">
      <alignment vertical="center" shrinkToFit="1"/>
    </xf>
    <xf numFmtId="0" fontId="14" fillId="5" borderId="10" xfId="0" applyFont="1" applyFill="1" applyBorder="1" applyAlignment="1">
      <alignment horizontal="center" vertical="center" shrinkToFit="1"/>
    </xf>
    <xf numFmtId="38" fontId="4" fillId="5" borderId="10" xfId="1" applyFont="1" applyFill="1" applyBorder="1" applyAlignment="1">
      <alignment shrinkToFit="1"/>
    </xf>
    <xf numFmtId="38" fontId="11" fillId="5" borderId="1" xfId="1" applyFont="1" applyFill="1" applyBorder="1" applyAlignment="1">
      <alignment shrinkToFit="1"/>
    </xf>
    <xf numFmtId="38" fontId="11" fillId="3" borderId="1" xfId="1" applyFont="1" applyFill="1" applyBorder="1" applyAlignment="1">
      <alignment shrinkToFit="1"/>
    </xf>
    <xf numFmtId="38" fontId="12" fillId="3" borderId="1" xfId="1" applyFont="1" applyFill="1" applyBorder="1" applyAlignment="1">
      <alignment shrinkToFit="1"/>
    </xf>
    <xf numFmtId="0" fontId="16" fillId="5" borderId="19" xfId="0" applyFont="1" applyFill="1" applyBorder="1">
      <alignment vertical="center"/>
    </xf>
    <xf numFmtId="0" fontId="16" fillId="5" borderId="18" xfId="0" applyFont="1" applyFill="1" applyBorder="1">
      <alignment vertical="center"/>
    </xf>
    <xf numFmtId="177" fontId="20" fillId="5" borderId="10" xfId="0" applyNumberFormat="1" applyFont="1" applyFill="1" applyBorder="1" applyAlignment="1">
      <alignment vertical="center" shrinkToFit="1"/>
    </xf>
    <xf numFmtId="177" fontId="21" fillId="5" borderId="10" xfId="1" applyNumberFormat="1" applyFont="1" applyFill="1" applyBorder="1" applyAlignment="1">
      <alignment vertical="center" shrinkToFit="1"/>
    </xf>
    <xf numFmtId="0" fontId="16" fillId="5" borderId="10" xfId="0" applyFont="1" applyFill="1" applyBorder="1" applyAlignment="1">
      <alignment horizontal="center" vertical="center" shrinkToFit="1"/>
    </xf>
    <xf numFmtId="38" fontId="13" fillId="5" borderId="10" xfId="1" applyFont="1" applyFill="1" applyBorder="1" applyAlignment="1">
      <alignment shrinkToFit="1"/>
    </xf>
    <xf numFmtId="38" fontId="20" fillId="5" borderId="10" xfId="1" applyFont="1" applyFill="1" applyBorder="1" applyAlignment="1">
      <alignment shrinkToFit="1"/>
    </xf>
    <xf numFmtId="38" fontId="21" fillId="5" borderId="1" xfId="1" applyFont="1" applyFill="1" applyBorder="1" applyAlignment="1">
      <alignment shrinkToFit="1"/>
    </xf>
    <xf numFmtId="177" fontId="20" fillId="5" borderId="68" xfId="1" applyNumberFormat="1" applyFont="1" applyFill="1" applyBorder="1" applyAlignment="1"/>
    <xf numFmtId="38" fontId="20" fillId="5" borderId="44" xfId="1" applyFont="1" applyFill="1" applyBorder="1" applyAlignment="1"/>
    <xf numFmtId="10" fontId="14" fillId="5" borderId="45" xfId="2" applyNumberFormat="1" applyFont="1" applyFill="1" applyBorder="1" applyAlignment="1">
      <alignment vertical="center" shrinkToFit="1"/>
    </xf>
    <xf numFmtId="38" fontId="20" fillId="5" borderId="45" xfId="1" applyFont="1" applyFill="1" applyBorder="1" applyAlignment="1"/>
    <xf numFmtId="0" fontId="14" fillId="4" borderId="11" xfId="0" applyFont="1" applyFill="1" applyBorder="1">
      <alignment vertical="center"/>
    </xf>
    <xf numFmtId="0" fontId="14" fillId="4" borderId="19" xfId="0" applyFont="1" applyFill="1" applyBorder="1">
      <alignment vertical="center"/>
    </xf>
    <xf numFmtId="0" fontId="14" fillId="4" borderId="18" xfId="0" applyFont="1" applyFill="1" applyBorder="1">
      <alignment vertical="center"/>
    </xf>
    <xf numFmtId="177" fontId="17" fillId="4" borderId="9" xfId="0" applyNumberFormat="1" applyFont="1" applyFill="1" applyBorder="1" applyAlignment="1">
      <alignment vertical="center" shrinkToFit="1"/>
    </xf>
    <xf numFmtId="177" fontId="18" fillId="4" borderId="9" xfId="1" applyNumberFormat="1" applyFont="1" applyFill="1" applyBorder="1" applyAlignment="1">
      <alignment vertical="center" shrinkToFit="1"/>
    </xf>
    <xf numFmtId="0" fontId="14" fillId="4" borderId="9" xfId="0" applyFont="1" applyFill="1" applyBorder="1" applyAlignment="1">
      <alignment horizontal="center" vertical="center" shrinkToFit="1"/>
    </xf>
    <xf numFmtId="38" fontId="17" fillId="4" borderId="10" xfId="1" applyFont="1" applyFill="1" applyBorder="1" applyAlignment="1">
      <alignment shrinkToFit="1"/>
    </xf>
    <xf numFmtId="38" fontId="18" fillId="4" borderId="11" xfId="1" applyFont="1" applyFill="1" applyBorder="1" applyAlignment="1">
      <alignment shrinkToFit="1"/>
    </xf>
    <xf numFmtId="177" fontId="17" fillId="0" borderId="69" xfId="1" applyNumberFormat="1" applyFont="1" applyBorder="1" applyAlignment="1"/>
    <xf numFmtId="38" fontId="17" fillId="0" borderId="48" xfId="1" applyFont="1" applyBorder="1" applyAlignment="1"/>
    <xf numFmtId="179" fontId="17" fillId="0" borderId="49" xfId="4" applyNumberFormat="1" applyFont="1" applyBorder="1" applyAlignment="1">
      <alignment vertical="center" shrinkToFit="1"/>
    </xf>
    <xf numFmtId="38" fontId="17" fillId="0" borderId="44" xfId="1" applyFont="1" applyBorder="1" applyAlignment="1"/>
    <xf numFmtId="38" fontId="17" fillId="0" borderId="45" xfId="1" applyFont="1" applyBorder="1" applyAlignment="1"/>
    <xf numFmtId="0" fontId="14" fillId="5" borderId="1" xfId="0" applyFont="1" applyFill="1" applyBorder="1">
      <alignment vertical="center"/>
    </xf>
    <xf numFmtId="0" fontId="14" fillId="5" borderId="18" xfId="0" applyFont="1" applyFill="1" applyBorder="1">
      <alignment vertical="center"/>
    </xf>
    <xf numFmtId="38" fontId="17" fillId="5" borderId="10" xfId="1" applyFont="1" applyFill="1" applyBorder="1" applyAlignment="1">
      <alignment shrinkToFit="1"/>
    </xf>
    <xf numFmtId="38" fontId="18" fillId="5" borderId="1" xfId="1" applyFont="1" applyFill="1" applyBorder="1" applyAlignment="1">
      <alignment shrinkToFit="1"/>
    </xf>
    <xf numFmtId="177" fontId="17" fillId="0" borderId="68" xfId="1" applyNumberFormat="1" applyFont="1" applyBorder="1" applyAlignment="1"/>
    <xf numFmtId="179" fontId="17" fillId="0" borderId="45" xfId="4" applyNumberFormat="1" applyFont="1" applyBorder="1" applyAlignment="1">
      <alignment vertical="center" shrinkToFit="1"/>
    </xf>
    <xf numFmtId="0" fontId="14" fillId="6" borderId="19" xfId="0" applyFont="1" applyFill="1" applyBorder="1">
      <alignment vertical="center"/>
    </xf>
    <xf numFmtId="0" fontId="14" fillId="6" borderId="18" xfId="0" applyFont="1" applyFill="1" applyBorder="1">
      <alignment vertical="center"/>
    </xf>
    <xf numFmtId="177" fontId="17" fillId="6" borderId="10" xfId="0" applyNumberFormat="1" applyFont="1" applyFill="1" applyBorder="1" applyAlignment="1">
      <alignment vertical="center" shrinkToFit="1"/>
    </xf>
    <xf numFmtId="177" fontId="18" fillId="6" borderId="10" xfId="1" applyNumberFormat="1" applyFont="1" applyFill="1" applyBorder="1" applyAlignment="1">
      <alignment vertical="center" shrinkToFit="1"/>
    </xf>
    <xf numFmtId="0" fontId="14" fillId="6" borderId="10" xfId="0" applyFont="1" applyFill="1" applyBorder="1" applyAlignment="1">
      <alignment horizontal="center" vertical="center" shrinkToFit="1"/>
    </xf>
    <xf numFmtId="38" fontId="4" fillId="6" borderId="10" xfId="1" applyFont="1" applyFill="1" applyBorder="1" applyAlignment="1">
      <alignment shrinkToFit="1"/>
    </xf>
    <xf numFmtId="38" fontId="17" fillId="6" borderId="10" xfId="1" applyFont="1" applyFill="1" applyBorder="1" applyAlignment="1">
      <alignment shrinkToFit="1"/>
    </xf>
    <xf numFmtId="38" fontId="18" fillId="6" borderId="1" xfId="1" applyFont="1" applyFill="1" applyBorder="1" applyAlignment="1">
      <alignment shrinkToFit="1"/>
    </xf>
    <xf numFmtId="38" fontId="17" fillId="0" borderId="10" xfId="1" applyFont="1" applyBorder="1" applyAlignment="1">
      <alignment shrinkToFit="1"/>
    </xf>
    <xf numFmtId="38" fontId="18" fillId="0" borderId="1" xfId="1" applyFont="1" applyBorder="1" applyAlignment="1">
      <alignment shrinkToFit="1"/>
    </xf>
    <xf numFmtId="0" fontId="14" fillId="0" borderId="18" xfId="0" applyFont="1" applyBorder="1">
      <alignment vertical="center"/>
    </xf>
    <xf numFmtId="0" fontId="14" fillId="0" borderId="1" xfId="0" applyFont="1" applyBorder="1" applyAlignment="1">
      <alignment horizontal="left" vertical="center" indent="1"/>
    </xf>
    <xf numFmtId="0" fontId="14" fillId="0" borderId="7" xfId="0" applyFont="1" applyBorder="1">
      <alignment vertical="center"/>
    </xf>
    <xf numFmtId="177" fontId="17" fillId="0" borderId="45" xfId="1" applyNumberFormat="1" applyFont="1" applyBorder="1" applyAlignment="1"/>
    <xf numFmtId="0" fontId="25" fillId="0" borderId="1" xfId="0" applyFont="1" applyBorder="1" applyAlignment="1">
      <alignment horizontal="left" vertical="center" indent="1"/>
    </xf>
    <xf numFmtId="0" fontId="25" fillId="0" borderId="2" xfId="0" applyFont="1" applyBorder="1">
      <alignment vertical="center"/>
    </xf>
    <xf numFmtId="0" fontId="25" fillId="0" borderId="1" xfId="0" applyFont="1" applyBorder="1" applyAlignment="1">
      <alignment horizontal="left" vertical="center" indent="2"/>
    </xf>
    <xf numFmtId="0" fontId="14" fillId="3" borderId="1" xfId="0" applyFont="1" applyFill="1" applyBorder="1" applyAlignment="1">
      <alignment horizontal="left" vertical="center" indent="1"/>
    </xf>
    <xf numFmtId="0" fontId="14" fillId="3" borderId="6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2"/>
    </xf>
    <xf numFmtId="0" fontId="14" fillId="0" borderId="11" xfId="0" applyFont="1" applyBorder="1" applyAlignment="1">
      <alignment horizontal="left" vertical="center" indent="2"/>
    </xf>
    <xf numFmtId="0" fontId="14" fillId="0" borderId="1" xfId="0" applyFont="1" applyBorder="1" applyAlignment="1">
      <alignment horizontal="left" vertical="center" indent="2" shrinkToFit="1"/>
    </xf>
    <xf numFmtId="0" fontId="14" fillId="3" borderId="11" xfId="0" applyFont="1" applyFill="1" applyBorder="1">
      <alignment vertical="center"/>
    </xf>
    <xf numFmtId="38" fontId="11" fillId="3" borderId="46" xfId="1" applyFont="1" applyFill="1" applyBorder="1" applyAlignment="1">
      <alignment shrinkToFit="1"/>
    </xf>
    <xf numFmtId="38" fontId="12" fillId="0" borderId="46" xfId="1" applyFont="1" applyBorder="1" applyAlignment="1">
      <alignment shrinkToFit="1"/>
    </xf>
    <xf numFmtId="0" fontId="4" fillId="6" borderId="47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4" fillId="6" borderId="2" xfId="0" applyFont="1" applyFill="1" applyBorder="1">
      <alignment vertical="center"/>
    </xf>
    <xf numFmtId="0" fontId="14" fillId="6" borderId="3" xfId="0" applyFont="1" applyFill="1" applyBorder="1">
      <alignment vertical="center"/>
    </xf>
    <xf numFmtId="38" fontId="18" fillId="6" borderId="46" xfId="1" applyFont="1" applyFill="1" applyBorder="1" applyAlignment="1">
      <alignment shrinkToFit="1"/>
    </xf>
    <xf numFmtId="10" fontId="17" fillId="0" borderId="1" xfId="2" applyNumberFormat="1" applyFont="1" applyBorder="1" applyAlignment="1"/>
    <xf numFmtId="0" fontId="4" fillId="5" borderId="47" xfId="0" applyFont="1" applyFill="1" applyBorder="1">
      <alignment vertical="center"/>
    </xf>
    <xf numFmtId="0" fontId="14" fillId="7" borderId="1" xfId="0" applyFont="1" applyFill="1" applyBorder="1" applyAlignment="1">
      <alignment horizontal="left" vertical="center"/>
    </xf>
    <xf numFmtId="0" fontId="14" fillId="7" borderId="2" xfId="0" applyFont="1" applyFill="1" applyBorder="1">
      <alignment vertical="center"/>
    </xf>
    <xf numFmtId="0" fontId="14" fillId="7" borderId="3" xfId="0" applyFont="1" applyFill="1" applyBorder="1">
      <alignment vertical="center"/>
    </xf>
    <xf numFmtId="177" fontId="17" fillId="7" borderId="10" xfId="0" applyNumberFormat="1" applyFont="1" applyFill="1" applyBorder="1" applyAlignment="1">
      <alignment vertical="center" shrinkToFit="1"/>
    </xf>
    <xf numFmtId="177" fontId="18" fillId="7" borderId="10" xfId="1" applyNumberFormat="1" applyFont="1" applyFill="1" applyBorder="1" applyAlignment="1">
      <alignment vertical="center" shrinkToFit="1"/>
    </xf>
    <xf numFmtId="0" fontId="14" fillId="7" borderId="10" xfId="0" applyFont="1" applyFill="1" applyBorder="1" applyAlignment="1">
      <alignment horizontal="center" vertical="center" shrinkToFit="1"/>
    </xf>
    <xf numFmtId="38" fontId="4" fillId="7" borderId="10" xfId="1" applyFont="1" applyFill="1" applyBorder="1" applyAlignment="1">
      <alignment shrinkToFit="1"/>
    </xf>
    <xf numFmtId="38" fontId="17" fillId="7" borderId="10" xfId="1" applyFont="1" applyFill="1" applyBorder="1" applyAlignment="1">
      <alignment shrinkToFit="1"/>
    </xf>
    <xf numFmtId="38" fontId="18" fillId="7" borderId="46" xfId="1" applyFont="1" applyFill="1" applyBorder="1" applyAlignment="1">
      <alignment shrinkToFit="1"/>
    </xf>
    <xf numFmtId="0" fontId="14" fillId="8" borderId="1" xfId="0" applyFont="1" applyFill="1" applyBorder="1">
      <alignment vertical="center"/>
    </xf>
    <xf numFmtId="0" fontId="4" fillId="8" borderId="19" xfId="0" applyFont="1" applyFill="1" applyBorder="1">
      <alignment vertical="center"/>
    </xf>
    <xf numFmtId="0" fontId="14" fillId="8" borderId="3" xfId="0" applyFont="1" applyFill="1" applyBorder="1">
      <alignment vertical="center"/>
    </xf>
    <xf numFmtId="177" fontId="17" fillId="8" borderId="10" xfId="0" applyNumberFormat="1" applyFont="1" applyFill="1" applyBorder="1" applyAlignment="1">
      <alignment vertical="center" shrinkToFit="1"/>
    </xf>
    <xf numFmtId="177" fontId="18" fillId="8" borderId="10" xfId="1" applyNumberFormat="1" applyFont="1" applyFill="1" applyBorder="1" applyAlignment="1">
      <alignment vertical="center" shrinkToFit="1"/>
    </xf>
    <xf numFmtId="0" fontId="14" fillId="8" borderId="10" xfId="0" applyFont="1" applyFill="1" applyBorder="1" applyAlignment="1">
      <alignment horizontal="center" vertical="center" shrinkToFit="1"/>
    </xf>
    <xf numFmtId="38" fontId="4" fillId="8" borderId="10" xfId="1" applyFont="1" applyFill="1" applyBorder="1" applyAlignment="1">
      <alignment shrinkToFit="1"/>
    </xf>
    <xf numFmtId="38" fontId="17" fillId="8" borderId="10" xfId="1" applyFont="1" applyFill="1" applyBorder="1" applyAlignment="1">
      <alignment shrinkToFit="1"/>
    </xf>
    <xf numFmtId="38" fontId="18" fillId="8" borderId="46" xfId="1" applyFont="1" applyFill="1" applyBorder="1" applyAlignment="1">
      <alignment shrinkToFit="1"/>
    </xf>
    <xf numFmtId="0" fontId="4" fillId="0" borderId="47" xfId="0" applyFont="1" applyBorder="1">
      <alignment vertical="center"/>
    </xf>
    <xf numFmtId="0" fontId="14" fillId="0" borderId="19" xfId="0" applyFont="1" applyBorder="1">
      <alignment vertical="center"/>
    </xf>
    <xf numFmtId="38" fontId="17" fillId="0" borderId="1" xfId="1" applyFont="1" applyBorder="1" applyAlignment="1">
      <alignment shrinkToFit="1"/>
    </xf>
    <xf numFmtId="0" fontId="14" fillId="8" borderId="2" xfId="0" applyFont="1" applyFill="1" applyBorder="1">
      <alignment vertical="center"/>
    </xf>
    <xf numFmtId="177" fontId="17" fillId="8" borderId="68" xfId="1" applyNumberFormat="1" applyFont="1" applyFill="1" applyBorder="1" applyAlignment="1"/>
    <xf numFmtId="38" fontId="17" fillId="8" borderId="44" xfId="1" applyFont="1" applyFill="1" applyBorder="1" applyAlignment="1"/>
    <xf numFmtId="179" fontId="17" fillId="8" borderId="45" xfId="4" applyNumberFormat="1" applyFont="1" applyFill="1" applyBorder="1" applyAlignment="1">
      <alignment vertical="center" shrinkToFit="1"/>
    </xf>
    <xf numFmtId="38" fontId="17" fillId="8" borderId="45" xfId="1" applyFont="1" applyFill="1" applyBorder="1" applyAlignment="1"/>
    <xf numFmtId="10" fontId="17" fillId="8" borderId="1" xfId="2" applyNumberFormat="1" applyFont="1" applyFill="1" applyBorder="1" applyAlignment="1"/>
    <xf numFmtId="176" fontId="4" fillId="0" borderId="1" xfId="1" applyNumberFormat="1" applyFont="1" applyBorder="1" applyAlignment="1">
      <alignment vertical="center" shrinkToFit="1"/>
    </xf>
    <xf numFmtId="176" fontId="4" fillId="0" borderId="1" xfId="2" applyNumberFormat="1" applyFont="1" applyBorder="1" applyAlignment="1">
      <alignment shrinkToFit="1"/>
    </xf>
    <xf numFmtId="10" fontId="20" fillId="5" borderId="1" xfId="2" applyNumberFormat="1" applyFont="1" applyFill="1" applyBorder="1" applyAlignment="1"/>
    <xf numFmtId="38" fontId="17" fillId="0" borderId="7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shrinkToFit="1"/>
    </xf>
    <xf numFmtId="38" fontId="4" fillId="0" borderId="18" xfId="1" applyFont="1" applyFill="1" applyBorder="1" applyAlignment="1">
      <alignment shrinkToFit="1"/>
    </xf>
    <xf numFmtId="38" fontId="4" fillId="0" borderId="18" xfId="1" applyFont="1" applyFill="1" applyBorder="1" applyAlignment="1">
      <alignment horizontal="right" shrinkToFit="1"/>
    </xf>
    <xf numFmtId="38" fontId="13" fillId="0" borderId="3" xfId="1" applyFont="1" applyFill="1" applyBorder="1" applyAlignment="1">
      <alignment shrinkToFit="1"/>
    </xf>
    <xf numFmtId="38" fontId="16" fillId="4" borderId="47" xfId="1" applyFont="1" applyFill="1" applyBorder="1" applyAlignment="1">
      <alignment shrinkToFit="1"/>
    </xf>
    <xf numFmtId="38" fontId="16" fillId="4" borderId="47" xfId="1" applyFont="1" applyFill="1" applyBorder="1" applyAlignment="1">
      <alignment horizontal="left" shrinkToFit="1"/>
    </xf>
    <xf numFmtId="38" fontId="14" fillId="4" borderId="47" xfId="1" applyFont="1" applyFill="1" applyBorder="1" applyAlignment="1">
      <alignment horizontal="left" shrinkToFit="1"/>
    </xf>
    <xf numFmtId="38" fontId="16" fillId="4" borderId="42" xfId="1" applyFont="1" applyFill="1" applyBorder="1" applyAlignment="1">
      <alignment horizontal="left" shrinkToFit="1"/>
    </xf>
    <xf numFmtId="38" fontId="14" fillId="4" borderId="42" xfId="1" applyFont="1" applyFill="1" applyBorder="1" applyAlignment="1">
      <alignment horizontal="left" shrinkToFit="1"/>
    </xf>
    <xf numFmtId="38" fontId="16" fillId="4" borderId="42" xfId="1" applyFont="1" applyFill="1" applyBorder="1" applyAlignment="1">
      <alignment shrinkToFit="1"/>
    </xf>
    <xf numFmtId="0" fontId="15" fillId="4" borderId="42" xfId="0" applyFont="1" applyFill="1" applyBorder="1" applyAlignment="1">
      <alignment vertical="center" shrinkToFit="1"/>
    </xf>
    <xf numFmtId="38" fontId="14" fillId="4" borderId="42" xfId="1" applyFont="1" applyFill="1" applyBorder="1" applyAlignment="1">
      <alignment horizontal="left" vertical="center" shrinkToFit="1"/>
    </xf>
    <xf numFmtId="0" fontId="15" fillId="4" borderId="39" xfId="0" applyFont="1" applyFill="1" applyBorder="1" applyAlignment="1">
      <alignment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57" xfId="1" applyFont="1" applyFill="1" applyBorder="1" applyAlignment="1">
      <alignment horizontal="center" vertical="center" shrinkToFit="1"/>
    </xf>
    <xf numFmtId="0" fontId="16" fillId="0" borderId="70" xfId="0" applyFont="1" applyBorder="1" applyAlignment="1">
      <alignment horizontal="left" vertical="center"/>
    </xf>
    <xf numFmtId="38" fontId="4" fillId="0" borderId="58" xfId="1" applyFont="1" applyFill="1" applyBorder="1" applyAlignment="1">
      <alignment vertical="center" shrinkToFit="1"/>
    </xf>
    <xf numFmtId="38" fontId="4" fillId="0" borderId="58" xfId="1" applyFont="1" applyFill="1" applyBorder="1" applyAlignment="1">
      <alignment shrinkToFit="1"/>
    </xf>
    <xf numFmtId="0" fontId="4" fillId="3" borderId="47" xfId="0" applyFont="1" applyFill="1" applyBorder="1">
      <alignment vertical="center"/>
    </xf>
    <xf numFmtId="0" fontId="4" fillId="0" borderId="70" xfId="0" applyFont="1" applyBorder="1">
      <alignment vertical="center"/>
    </xf>
    <xf numFmtId="0" fontId="4" fillId="0" borderId="47" xfId="0" applyFont="1" applyBorder="1" applyAlignment="1">
      <alignment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4" borderId="42" xfId="0" applyFont="1" applyFill="1" applyBorder="1">
      <alignment vertical="center"/>
    </xf>
    <xf numFmtId="0" fontId="4" fillId="6" borderId="73" xfId="0" applyFont="1" applyFill="1" applyBorder="1">
      <alignment vertical="center"/>
    </xf>
    <xf numFmtId="0" fontId="14" fillId="0" borderId="0" xfId="0" applyFont="1">
      <alignment vertical="center"/>
    </xf>
    <xf numFmtId="38" fontId="13" fillId="0" borderId="46" xfId="1" applyFont="1" applyFill="1" applyBorder="1" applyAlignment="1">
      <alignment shrinkToFit="1"/>
    </xf>
    <xf numFmtId="0" fontId="4" fillId="0" borderId="50" xfId="0" applyFont="1" applyBorder="1" applyAlignment="1">
      <alignment vertical="center" shrinkToFit="1"/>
    </xf>
    <xf numFmtId="0" fontId="14" fillId="0" borderId="71" xfId="0" applyFont="1" applyBorder="1" applyAlignment="1">
      <alignment horizontal="left" vertical="center" shrinkToFit="1"/>
    </xf>
    <xf numFmtId="0" fontId="14" fillId="0" borderId="72" xfId="0" applyFont="1" applyBorder="1" applyAlignment="1">
      <alignment vertical="center" shrinkToFit="1"/>
    </xf>
    <xf numFmtId="0" fontId="14" fillId="0" borderId="65" xfId="0" applyFont="1" applyBorder="1" applyAlignment="1">
      <alignment vertical="center" shrinkToFit="1"/>
    </xf>
    <xf numFmtId="177" fontId="17" fillId="0" borderId="27" xfId="0" applyNumberFormat="1" applyFont="1" applyBorder="1" applyAlignment="1">
      <alignment vertical="center" shrinkToFit="1"/>
    </xf>
    <xf numFmtId="177" fontId="18" fillId="0" borderId="27" xfId="1" applyNumberFormat="1" applyFont="1" applyBorder="1" applyAlignment="1">
      <alignment vertical="center" shrinkToFit="1"/>
    </xf>
    <xf numFmtId="0" fontId="14" fillId="0" borderId="27" xfId="0" applyFont="1" applyBorder="1" applyAlignment="1">
      <alignment horizontal="center" vertical="center" shrinkToFit="1"/>
    </xf>
    <xf numFmtId="38" fontId="4" fillId="0" borderId="27" xfId="1" applyFont="1" applyBorder="1" applyAlignment="1">
      <alignment shrinkToFit="1"/>
    </xf>
    <xf numFmtId="38" fontId="12" fillId="0" borderId="71" xfId="1" applyFont="1" applyBorder="1" applyAlignment="1">
      <alignment shrinkToFit="1"/>
    </xf>
    <xf numFmtId="40" fontId="4" fillId="0" borderId="63" xfId="1" applyNumberFormat="1" applyFont="1" applyBorder="1" applyAlignment="1">
      <alignment shrinkToFit="1"/>
    </xf>
    <xf numFmtId="178" fontId="4" fillId="0" borderId="30" xfId="4" applyNumberFormat="1" applyFont="1" applyBorder="1" applyAlignment="1">
      <alignment vertical="center" shrinkToFit="1"/>
    </xf>
    <xf numFmtId="176" fontId="4" fillId="0" borderId="71" xfId="2" applyNumberFormat="1" applyFont="1" applyBorder="1" applyAlignment="1">
      <alignment shrinkToFit="1"/>
    </xf>
    <xf numFmtId="38" fontId="14" fillId="4" borderId="50" xfId="1" applyFont="1" applyFill="1" applyBorder="1" applyAlignment="1">
      <alignment horizontal="left" shrinkToFit="1"/>
    </xf>
    <xf numFmtId="177" fontId="4" fillId="4" borderId="27" xfId="1" applyNumberFormat="1" applyFont="1" applyFill="1" applyBorder="1" applyAlignment="1">
      <alignment shrinkToFit="1"/>
    </xf>
    <xf numFmtId="38" fontId="4" fillId="4" borderId="27" xfId="1" applyFont="1" applyFill="1" applyBorder="1" applyAlignment="1">
      <alignment shrinkToFit="1"/>
    </xf>
    <xf numFmtId="38" fontId="22" fillId="4" borderId="28" xfId="1" applyFont="1" applyFill="1" applyBorder="1" applyAlignment="1">
      <alignment shrinkToFit="1"/>
    </xf>
    <xf numFmtId="38" fontId="4" fillId="0" borderId="65" xfId="1" applyFont="1" applyFill="1" applyBorder="1" applyAlignment="1">
      <alignment shrinkToFit="1"/>
    </xf>
    <xf numFmtId="38" fontId="4" fillId="0" borderId="27" xfId="1" applyFont="1" applyFill="1" applyBorder="1" applyAlignment="1">
      <alignment shrinkToFit="1"/>
    </xf>
    <xf numFmtId="38" fontId="4" fillId="0" borderId="74" xfId="1" applyFont="1" applyFill="1" applyBorder="1" applyAlignment="1">
      <alignment shrinkToFit="1"/>
    </xf>
    <xf numFmtId="0" fontId="4" fillId="3" borderId="47" xfId="0" applyFont="1" applyFill="1" applyBorder="1" applyAlignment="1">
      <alignment vertical="center" shrinkToFit="1"/>
    </xf>
    <xf numFmtId="0" fontId="16" fillId="5" borderId="73" xfId="0" applyFont="1" applyFill="1" applyBorder="1">
      <alignment vertical="center"/>
    </xf>
    <xf numFmtId="0" fontId="16" fillId="7" borderId="47" xfId="0" applyFont="1" applyFill="1" applyBorder="1" applyAlignment="1">
      <alignment horizontal="left" vertical="center"/>
    </xf>
    <xf numFmtId="0" fontId="16" fillId="8" borderId="59" xfId="0" applyFont="1" applyFill="1" applyBorder="1">
      <alignment vertical="center"/>
    </xf>
    <xf numFmtId="0" fontId="13" fillId="0" borderId="47" xfId="0" applyFont="1" applyBorder="1">
      <alignment vertical="center"/>
    </xf>
    <xf numFmtId="0" fontId="16" fillId="8" borderId="47" xfId="0" applyFont="1" applyFill="1" applyBorder="1">
      <alignment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38" fontId="17" fillId="4" borderId="34" xfId="1" applyFont="1" applyFill="1" applyBorder="1" applyAlignment="1">
      <alignment horizontal="center" vertical="center"/>
    </xf>
    <xf numFmtId="38" fontId="17" fillId="4" borderId="52" xfId="1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38" fontId="20" fillId="0" borderId="22" xfId="1" applyFont="1" applyBorder="1" applyAlignment="1">
      <alignment horizontal="center" vertical="center"/>
    </xf>
    <xf numFmtId="38" fontId="20" fillId="0" borderId="21" xfId="1" applyFont="1" applyBorder="1" applyAlignment="1">
      <alignment horizontal="center" vertical="center"/>
    </xf>
    <xf numFmtId="38" fontId="17" fillId="0" borderId="32" xfId="1" applyFont="1" applyBorder="1" applyAlignment="1">
      <alignment horizontal="center" vertical="center"/>
    </xf>
    <xf numFmtId="38" fontId="17" fillId="0" borderId="25" xfId="1" applyFont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 shrinkToFit="1"/>
    </xf>
    <xf numFmtId="0" fontId="17" fillId="4" borderId="62" xfId="0" applyFont="1" applyFill="1" applyBorder="1" applyAlignment="1">
      <alignment horizontal="center" vertical="center" shrinkToFit="1"/>
    </xf>
    <xf numFmtId="177" fontId="17" fillId="4" borderId="31" xfId="1" applyNumberFormat="1" applyFont="1" applyFill="1" applyBorder="1" applyAlignment="1">
      <alignment horizontal="center" vertical="center" shrinkToFit="1"/>
    </xf>
    <xf numFmtId="177" fontId="17" fillId="4" borderId="24" xfId="1" applyNumberFormat="1" applyFont="1" applyFill="1" applyBorder="1" applyAlignment="1">
      <alignment horizontal="center" vertical="center" shrinkToFit="1"/>
    </xf>
    <xf numFmtId="0" fontId="17" fillId="4" borderId="31" xfId="0" applyFont="1" applyFill="1" applyBorder="1" applyAlignment="1">
      <alignment horizontal="center" vertical="center" shrinkToFit="1"/>
    </xf>
    <xf numFmtId="0" fontId="17" fillId="4" borderId="24" xfId="0" applyFont="1" applyFill="1" applyBorder="1" applyAlignment="1">
      <alignment horizontal="center" vertical="center" shrinkToFit="1"/>
    </xf>
    <xf numFmtId="38" fontId="17" fillId="0" borderId="9" xfId="1" applyFont="1" applyBorder="1" applyAlignment="1">
      <alignment horizontal="center" vertical="center"/>
    </xf>
    <xf numFmtId="38" fontId="17" fillId="0" borderId="9" xfId="1" applyFont="1" applyBorder="1" applyAlignment="1">
      <alignment horizontal="center" vertical="top"/>
    </xf>
    <xf numFmtId="38" fontId="17" fillId="0" borderId="11" xfId="1" applyFont="1" applyBorder="1" applyAlignment="1">
      <alignment horizontal="center" vertical="top"/>
    </xf>
    <xf numFmtId="38" fontId="17" fillId="0" borderId="43" xfId="1" applyFont="1" applyBorder="1" applyAlignment="1">
      <alignment horizontal="center" vertical="top"/>
    </xf>
    <xf numFmtId="0" fontId="23" fillId="3" borderId="70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54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51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4" borderId="54" xfId="0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/>
    </xf>
    <xf numFmtId="0" fontId="23" fillId="4" borderId="5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right" vertical="center"/>
    </xf>
    <xf numFmtId="176" fontId="9" fillId="0" borderId="9" xfId="2" applyNumberFormat="1" applyFont="1" applyFill="1" applyBorder="1" applyAlignment="1">
      <alignment horizontal="center" vertical="center"/>
    </xf>
    <xf numFmtId="176" fontId="9" fillId="0" borderId="11" xfId="2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38" fontId="8" fillId="0" borderId="9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17" fillId="0" borderId="11" xfId="1" applyFont="1" applyBorder="1" applyAlignment="1">
      <alignment horizontal="center" vertical="center"/>
    </xf>
    <xf numFmtId="38" fontId="2" fillId="0" borderId="5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54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51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right" vertical="center" wrapText="1"/>
    </xf>
    <xf numFmtId="0" fontId="4" fillId="0" borderId="37" xfId="0" applyFont="1" applyBorder="1" applyAlignment="1">
      <alignment horizontal="right" vertical="center"/>
    </xf>
    <xf numFmtId="38" fontId="6" fillId="0" borderId="37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8" fontId="4" fillId="0" borderId="56" xfId="1" applyFont="1" applyBorder="1" applyAlignment="1">
      <alignment horizontal="center" vertical="center" shrinkToFit="1"/>
    </xf>
    <xf numFmtId="38" fontId="17" fillId="0" borderId="56" xfId="1" applyFont="1" applyBorder="1" applyAlignment="1">
      <alignment horizontal="center" vertical="top"/>
    </xf>
    <xf numFmtId="38" fontId="17" fillId="0" borderId="22" xfId="1" applyFont="1" applyBorder="1" applyAlignment="1">
      <alignment horizontal="center" vertical="top"/>
    </xf>
    <xf numFmtId="0" fontId="4" fillId="0" borderId="5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38" fontId="4" fillId="0" borderId="0" xfId="1" applyFont="1" applyBorder="1" applyAlignment="1">
      <alignment horizontal="right"/>
    </xf>
    <xf numFmtId="0" fontId="14" fillId="0" borderId="0" xfId="0" applyFont="1" applyAlignment="1">
      <alignment horizontal="left" vertical="center"/>
    </xf>
    <xf numFmtId="38" fontId="4" fillId="0" borderId="0" xfId="1" applyFont="1" applyBorder="1" applyAlignment="1">
      <alignment horizontal="center" vertical="center"/>
    </xf>
    <xf numFmtId="38" fontId="5" fillId="4" borderId="34" xfId="1" applyFont="1" applyFill="1" applyBorder="1" applyAlignment="1">
      <alignment horizontal="center" vertical="center" shrinkToFit="1"/>
    </xf>
    <xf numFmtId="38" fontId="5" fillId="4" borderId="39" xfId="1" applyFont="1" applyFill="1" applyBorder="1" applyAlignment="1">
      <alignment horizontal="center" vertical="center" shrinkToFit="1"/>
    </xf>
    <xf numFmtId="38" fontId="5" fillId="0" borderId="66" xfId="1" applyFont="1" applyFill="1" applyBorder="1" applyAlignment="1">
      <alignment horizontal="center" vertical="center" shrinkToFit="1"/>
    </xf>
    <xf numFmtId="38" fontId="5" fillId="0" borderId="67" xfId="1" applyFont="1" applyFill="1" applyBorder="1" applyAlignment="1">
      <alignment horizontal="center" vertical="center" shrinkToFit="1"/>
    </xf>
    <xf numFmtId="38" fontId="5" fillId="0" borderId="35" xfId="1" applyFont="1" applyFill="1" applyBorder="1" applyAlignment="1">
      <alignment horizontal="center" vertical="center" shrinkToFit="1"/>
    </xf>
    <xf numFmtId="38" fontId="5" fillId="0" borderId="40" xfId="1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38" fontId="14" fillId="4" borderId="33" xfId="1" applyFont="1" applyFill="1" applyBorder="1" applyAlignment="1">
      <alignment horizontal="center" vertical="center" shrinkToFit="1"/>
    </xf>
    <xf numFmtId="38" fontId="14" fillId="4" borderId="38" xfId="1" applyFont="1" applyFill="1" applyBorder="1" applyAlignment="1">
      <alignment horizontal="center" vertical="center" shrinkToFit="1"/>
    </xf>
    <xf numFmtId="177" fontId="5" fillId="4" borderId="31" xfId="1" applyNumberFormat="1" applyFont="1" applyFill="1" applyBorder="1" applyAlignment="1">
      <alignment horizontal="center" vertical="center" shrinkToFit="1"/>
    </xf>
    <xf numFmtId="177" fontId="5" fillId="4" borderId="37" xfId="1" applyNumberFormat="1" applyFont="1" applyFill="1" applyBorder="1" applyAlignment="1">
      <alignment horizontal="center" vertical="center" shrinkToFit="1"/>
    </xf>
    <xf numFmtId="38" fontId="5" fillId="4" borderId="31" xfId="1" applyFont="1" applyFill="1" applyBorder="1" applyAlignment="1">
      <alignment horizontal="center" vertical="center" shrinkToFit="1"/>
    </xf>
    <xf numFmtId="38" fontId="5" fillId="4" borderId="37" xfId="1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49" fontId="10" fillId="0" borderId="32" xfId="3" applyNumberFormat="1" applyFont="1" applyBorder="1" applyAlignment="1">
      <alignment horizontal="left" vertical="center" shrinkToFit="1"/>
    </xf>
    <xf numFmtId="49" fontId="10" fillId="0" borderId="4" xfId="3" applyNumberFormat="1" applyFont="1" applyBorder="1" applyAlignment="1">
      <alignment horizontal="left" vertical="center" shrinkToFit="1"/>
    </xf>
    <xf numFmtId="49" fontId="10" fillId="0" borderId="64" xfId="3" applyNumberFormat="1" applyFont="1" applyBorder="1" applyAlignment="1">
      <alignment horizontal="left" vertical="center" shrinkToFit="1"/>
    </xf>
    <xf numFmtId="49" fontId="10" fillId="0" borderId="13" xfId="3" applyNumberFormat="1" applyFont="1" applyBorder="1" applyAlignment="1">
      <alignment horizontal="left" vertical="center" shrinkToFit="1"/>
    </xf>
    <xf numFmtId="49" fontId="10" fillId="0" borderId="14" xfId="3" applyNumberFormat="1" applyFont="1" applyBorder="1" applyAlignment="1">
      <alignment horizontal="left" vertical="center" shrinkToFit="1"/>
    </xf>
    <xf numFmtId="49" fontId="10" fillId="0" borderId="15" xfId="3" applyNumberFormat="1" applyFont="1" applyBorder="1" applyAlignment="1">
      <alignment horizontal="left" vertical="center" shrinkToFit="1"/>
    </xf>
    <xf numFmtId="0" fontId="4" fillId="0" borderId="31" xfId="0" applyFont="1" applyBorder="1" applyAlignment="1">
      <alignment horizontal="center" shrinkToFit="1"/>
    </xf>
    <xf numFmtId="0" fontId="4" fillId="0" borderId="37" xfId="0" applyFont="1" applyBorder="1" applyAlignment="1">
      <alignment horizontal="center" shrinkToFit="1"/>
    </xf>
    <xf numFmtId="38" fontId="11" fillId="0" borderId="31" xfId="1" applyFont="1" applyFill="1" applyBorder="1" applyAlignment="1">
      <alignment horizontal="center" vertical="center" shrinkToFit="1"/>
    </xf>
    <xf numFmtId="38" fontId="11" fillId="0" borderId="37" xfId="1" applyFont="1" applyFill="1" applyBorder="1" applyAlignment="1">
      <alignment horizontal="center" vertical="center" shrinkToFit="1"/>
    </xf>
    <xf numFmtId="38" fontId="5" fillId="0" borderId="36" xfId="1" applyFont="1" applyFill="1" applyBorder="1" applyAlignment="1">
      <alignment horizontal="center" vertical="center" shrinkToFit="1"/>
    </xf>
    <xf numFmtId="38" fontId="5" fillId="0" borderId="41" xfId="1" applyFont="1" applyFill="1" applyBorder="1" applyAlignment="1">
      <alignment horizontal="center" vertical="center" shrinkToFit="1"/>
    </xf>
    <xf numFmtId="176" fontId="5" fillId="0" borderId="32" xfId="1" applyNumberFormat="1" applyFont="1" applyFill="1" applyBorder="1" applyAlignment="1">
      <alignment horizontal="center" vertical="center" shrinkToFit="1"/>
    </xf>
    <xf numFmtId="176" fontId="5" fillId="0" borderId="13" xfId="1" applyNumberFormat="1" applyFont="1" applyFill="1" applyBorder="1" applyAlignment="1">
      <alignment horizontal="center" vertical="center" shrinkToFit="1"/>
    </xf>
    <xf numFmtId="38" fontId="5" fillId="0" borderId="31" xfId="1" applyFont="1" applyFill="1" applyBorder="1" applyAlignment="1">
      <alignment horizontal="center" vertical="center" shrinkToFit="1"/>
    </xf>
    <xf numFmtId="38" fontId="5" fillId="0" borderId="37" xfId="1" applyFont="1" applyFill="1" applyBorder="1" applyAlignment="1">
      <alignment horizontal="center" vertical="center" shrinkToFit="1"/>
    </xf>
    <xf numFmtId="38" fontId="14" fillId="4" borderId="47" xfId="1" applyFont="1" applyFill="1" applyBorder="1" applyAlignment="1">
      <alignment horizontal="left" indent="1" shrinkToFit="1"/>
    </xf>
    <xf numFmtId="0" fontId="14" fillId="4" borderId="42" xfId="0" applyFont="1" applyFill="1" applyBorder="1" applyAlignment="1">
      <alignment horizontal="left" vertical="center" indent="1" shrinkToFit="1"/>
    </xf>
    <xf numFmtId="38" fontId="14" fillId="4" borderId="42" xfId="1" applyFont="1" applyFill="1" applyBorder="1" applyAlignment="1">
      <alignment horizontal="left" vertical="center" indent="1" shrinkToFit="1"/>
    </xf>
    <xf numFmtId="0" fontId="20" fillId="0" borderId="60" xfId="0" applyFont="1" applyBorder="1" applyAlignment="1">
      <alignment horizontal="center" vertical="center"/>
    </xf>
    <xf numFmtId="38" fontId="14" fillId="4" borderId="42" xfId="1" applyFont="1" applyFill="1" applyBorder="1" applyAlignment="1">
      <alignment horizontal="left" indent="1" shrinkToFit="1"/>
    </xf>
    <xf numFmtId="0" fontId="23" fillId="9" borderId="54" xfId="0" applyFont="1" applyFill="1" applyBorder="1" applyAlignment="1">
      <alignment horizontal="center" vertical="center" wrapText="1"/>
    </xf>
    <xf numFmtId="0" fontId="23" fillId="9" borderId="0" xfId="0" applyFont="1" applyFill="1" applyAlignment="1">
      <alignment horizontal="center" vertical="center"/>
    </xf>
    <xf numFmtId="0" fontId="23" fillId="9" borderId="54" xfId="0" applyFont="1" applyFill="1" applyBorder="1" applyAlignment="1">
      <alignment horizontal="center" vertical="center"/>
    </xf>
    <xf numFmtId="0" fontId="23" fillId="9" borderId="51" xfId="0" applyFont="1" applyFill="1" applyBorder="1" applyAlignment="1">
      <alignment horizontal="center" vertical="center"/>
    </xf>
    <xf numFmtId="0" fontId="23" fillId="9" borderId="16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38" fontId="4" fillId="5" borderId="68" xfId="1" applyFont="1" applyFill="1" applyBorder="1" applyAlignment="1">
      <alignment vertical="center" shrinkToFit="1"/>
    </xf>
    <xf numFmtId="38" fontId="4" fillId="5" borderId="44" xfId="1" applyFont="1" applyFill="1" applyBorder="1" applyAlignment="1">
      <alignment vertical="center" shrinkToFit="1"/>
    </xf>
    <xf numFmtId="38" fontId="4" fillId="5" borderId="45" xfId="1" applyFont="1" applyFill="1" applyBorder="1" applyAlignment="1">
      <alignment vertical="center" shrinkToFit="1"/>
    </xf>
    <xf numFmtId="176" fontId="4" fillId="5" borderId="1" xfId="1" applyNumberFormat="1" applyFont="1" applyFill="1" applyBorder="1" applyAlignment="1">
      <alignment vertical="center" shrinkToFit="1"/>
    </xf>
    <xf numFmtId="177" fontId="17" fillId="5" borderId="68" xfId="1" applyNumberFormat="1" applyFont="1" applyFill="1" applyBorder="1" applyAlignment="1"/>
    <xf numFmtId="38" fontId="17" fillId="5" borderId="44" xfId="1" applyFont="1" applyFill="1" applyBorder="1" applyAlignment="1"/>
    <xf numFmtId="179" fontId="17" fillId="5" borderId="45" xfId="4" applyNumberFormat="1" applyFont="1" applyFill="1" applyBorder="1" applyAlignment="1">
      <alignment vertical="center" shrinkToFit="1"/>
    </xf>
    <xf numFmtId="38" fontId="17" fillId="5" borderId="45" xfId="1" applyFont="1" applyFill="1" applyBorder="1" applyAlignment="1"/>
    <xf numFmtId="10" fontId="17" fillId="5" borderId="1" xfId="2" applyNumberFormat="1" applyFont="1" applyFill="1" applyBorder="1" applyAlignment="1"/>
    <xf numFmtId="38" fontId="4" fillId="3" borderId="68" xfId="1" applyFont="1" applyFill="1" applyBorder="1" applyAlignment="1">
      <alignment vertical="center" shrinkToFit="1"/>
    </xf>
    <xf numFmtId="38" fontId="4" fillId="3" borderId="44" xfId="1" applyFont="1" applyFill="1" applyBorder="1" applyAlignment="1">
      <alignment vertical="center" shrinkToFit="1"/>
    </xf>
    <xf numFmtId="38" fontId="4" fillId="3" borderId="45" xfId="1" applyFont="1" applyFill="1" applyBorder="1" applyAlignment="1">
      <alignment vertical="center" shrinkToFit="1"/>
    </xf>
    <xf numFmtId="176" fontId="4" fillId="3" borderId="1" xfId="1" applyNumberFormat="1" applyFont="1" applyFill="1" applyBorder="1" applyAlignment="1">
      <alignment vertical="center" shrinkToFit="1"/>
    </xf>
    <xf numFmtId="40" fontId="4" fillId="3" borderId="68" xfId="1" applyNumberFormat="1" applyFont="1" applyFill="1" applyBorder="1" applyAlignment="1">
      <alignment shrinkToFit="1"/>
    </xf>
    <xf numFmtId="38" fontId="4" fillId="3" borderId="44" xfId="1" applyFont="1" applyFill="1" applyBorder="1" applyAlignment="1">
      <alignment shrinkToFit="1"/>
    </xf>
    <xf numFmtId="178" fontId="4" fillId="3" borderId="45" xfId="4" applyNumberFormat="1" applyFont="1" applyFill="1" applyBorder="1" applyAlignment="1">
      <alignment vertical="center" shrinkToFit="1"/>
    </xf>
    <xf numFmtId="40" fontId="4" fillId="3" borderId="45" xfId="1" applyNumberFormat="1" applyFont="1" applyFill="1" applyBorder="1" applyAlignment="1">
      <alignment shrinkToFit="1"/>
    </xf>
    <xf numFmtId="176" fontId="4" fillId="3" borderId="1" xfId="2" applyNumberFormat="1" applyFont="1" applyFill="1" applyBorder="1" applyAlignment="1">
      <alignment shrinkToFit="1"/>
    </xf>
    <xf numFmtId="177" fontId="17" fillId="4" borderId="69" xfId="1" applyNumberFormat="1" applyFont="1" applyFill="1" applyBorder="1" applyAlignment="1"/>
    <xf numFmtId="38" fontId="17" fillId="4" borderId="48" xfId="1" applyFont="1" applyFill="1" applyBorder="1" applyAlignment="1"/>
    <xf numFmtId="179" fontId="17" fillId="4" borderId="49" xfId="4" applyNumberFormat="1" applyFont="1" applyFill="1" applyBorder="1" applyAlignment="1">
      <alignment vertical="center" shrinkToFit="1"/>
    </xf>
    <xf numFmtId="38" fontId="17" fillId="4" borderId="44" xfId="1" applyFont="1" applyFill="1" applyBorder="1" applyAlignment="1"/>
    <xf numFmtId="38" fontId="17" fillId="4" borderId="45" xfId="1" applyFont="1" applyFill="1" applyBorder="1" applyAlignment="1"/>
    <xf numFmtId="10" fontId="17" fillId="4" borderId="1" xfId="2" applyNumberFormat="1" applyFont="1" applyFill="1" applyBorder="1" applyAlignment="1"/>
    <xf numFmtId="177" fontId="17" fillId="6" borderId="68" xfId="1" applyNumberFormat="1" applyFont="1" applyFill="1" applyBorder="1" applyAlignment="1"/>
    <xf numFmtId="38" fontId="17" fillId="6" borderId="44" xfId="1" applyFont="1" applyFill="1" applyBorder="1" applyAlignment="1"/>
    <xf numFmtId="179" fontId="17" fillId="6" borderId="45" xfId="4" applyNumberFormat="1" applyFont="1" applyFill="1" applyBorder="1" applyAlignment="1">
      <alignment vertical="center" shrinkToFit="1"/>
    </xf>
    <xf numFmtId="38" fontId="17" fillId="6" borderId="45" xfId="1" applyFont="1" applyFill="1" applyBorder="1" applyAlignment="1"/>
    <xf numFmtId="10" fontId="17" fillId="6" borderId="1" xfId="2" applyNumberFormat="1" applyFont="1" applyFill="1" applyBorder="1" applyAlignment="1"/>
    <xf numFmtId="0" fontId="13" fillId="0" borderId="42" xfId="0" applyFont="1" applyFill="1" applyBorder="1">
      <alignment vertical="center"/>
    </xf>
    <xf numFmtId="0" fontId="14" fillId="0" borderId="1" xfId="0" applyFont="1" applyFill="1" applyBorder="1" applyAlignment="1">
      <alignment horizontal="left" vertical="center" indent="1"/>
    </xf>
    <xf numFmtId="0" fontId="14" fillId="0" borderId="19" xfId="0" applyFont="1" applyFill="1" applyBorder="1">
      <alignment vertical="center"/>
    </xf>
    <xf numFmtId="0" fontId="14" fillId="0" borderId="3" xfId="0" applyFont="1" applyFill="1" applyBorder="1">
      <alignment vertical="center"/>
    </xf>
    <xf numFmtId="177" fontId="17" fillId="0" borderId="10" xfId="0" applyNumberFormat="1" applyFont="1" applyFill="1" applyBorder="1" applyAlignment="1">
      <alignment vertical="center" shrinkToFit="1"/>
    </xf>
    <xf numFmtId="177" fontId="18" fillId="0" borderId="10" xfId="1" applyNumberFormat="1" applyFont="1" applyFill="1" applyBorder="1" applyAlignment="1">
      <alignment vertical="center" shrinkToFit="1"/>
    </xf>
    <xf numFmtId="0" fontId="14" fillId="0" borderId="10" xfId="0" applyFont="1" applyFill="1" applyBorder="1" applyAlignment="1">
      <alignment horizontal="center" vertical="center" shrinkToFit="1"/>
    </xf>
    <xf numFmtId="38" fontId="17" fillId="0" borderId="10" xfId="1" applyFont="1" applyFill="1" applyBorder="1" applyAlignment="1">
      <alignment shrinkToFit="1"/>
    </xf>
    <xf numFmtId="38" fontId="18" fillId="0" borderId="46" xfId="1" applyFont="1" applyFill="1" applyBorder="1" applyAlignment="1">
      <alignment shrinkToFit="1"/>
    </xf>
    <xf numFmtId="0" fontId="4" fillId="0" borderId="47" xfId="0" applyFont="1" applyFill="1" applyBorder="1">
      <alignment vertical="center"/>
    </xf>
    <xf numFmtId="0" fontId="14" fillId="0" borderId="2" xfId="0" applyFont="1" applyFill="1" applyBorder="1">
      <alignment vertical="center"/>
    </xf>
    <xf numFmtId="177" fontId="17" fillId="0" borderId="68" xfId="1" applyNumberFormat="1" applyFont="1" applyFill="1" applyBorder="1" applyAlignment="1"/>
    <xf numFmtId="38" fontId="17" fillId="0" borderId="44" xfId="1" applyFont="1" applyFill="1" applyBorder="1" applyAlignment="1"/>
    <xf numFmtId="179" fontId="17" fillId="0" borderId="45" xfId="4" applyNumberFormat="1" applyFont="1" applyFill="1" applyBorder="1" applyAlignment="1">
      <alignment vertical="center" shrinkToFit="1"/>
    </xf>
    <xf numFmtId="38" fontId="17" fillId="0" borderId="45" xfId="1" applyFont="1" applyFill="1" applyBorder="1" applyAlignment="1"/>
    <xf numFmtId="10" fontId="17" fillId="0" borderId="1" xfId="2" applyNumberFormat="1" applyFont="1" applyFill="1" applyBorder="1" applyAlignment="1"/>
    <xf numFmtId="177" fontId="17" fillId="10" borderId="68" xfId="1" applyNumberFormat="1" applyFont="1" applyFill="1" applyBorder="1" applyAlignment="1"/>
    <xf numFmtId="38" fontId="17" fillId="10" borderId="44" xfId="1" applyFont="1" applyFill="1" applyBorder="1" applyAlignment="1"/>
    <xf numFmtId="179" fontId="17" fillId="10" borderId="45" xfId="4" applyNumberFormat="1" applyFont="1" applyFill="1" applyBorder="1" applyAlignment="1">
      <alignment vertical="center" shrinkToFit="1"/>
    </xf>
    <xf numFmtId="38" fontId="17" fillId="10" borderId="45" xfId="1" applyFont="1" applyFill="1" applyBorder="1" applyAlignment="1"/>
    <xf numFmtId="10" fontId="17" fillId="10" borderId="1" xfId="2" applyNumberFormat="1" applyFont="1" applyFill="1" applyBorder="1" applyAlignment="1"/>
    <xf numFmtId="38" fontId="26" fillId="4" borderId="43" xfId="1" applyFont="1" applyFill="1" applyBorder="1" applyAlignment="1">
      <alignment shrinkToFit="1"/>
    </xf>
  </cellXfs>
  <cellStyles count="5">
    <cellStyle name="パーセント" xfId="2" builtinId="5"/>
    <cellStyle name="桁区切り" xfId="1" builtinId="6"/>
    <cellStyle name="桁区切り 2" xfId="4" xr:uid="{5B8AB4C9-ACF8-47BF-8DB4-14C9FE47A713}"/>
    <cellStyle name="標準" xfId="0" builtinId="0"/>
    <cellStyle name="標準_171208ESTIMA→エクセル" xfId="3" xr:uid="{8CE2771F-510D-4B8C-896C-6BA8C7C6D8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0308-EF42-4A89-AFE2-FB3C735B3B67}">
  <sheetPr>
    <tabColor indexed="45"/>
  </sheetPr>
  <dimension ref="A1:Y87"/>
  <sheetViews>
    <sheetView tabSelected="1" view="pageBreakPreview" topLeftCell="A31" zoomScale="80" zoomScaleNormal="100" zoomScaleSheetLayoutView="80" workbookViewId="0">
      <pane xSplit="28245" topLeftCell="AA1"/>
      <selection activeCell="R14" sqref="R14:Y78"/>
      <selection pane="topRight" activeCell="J18" sqref="J18:J19"/>
    </sheetView>
  </sheetViews>
  <sheetFormatPr defaultColWidth="9" defaultRowHeight="13.5" x14ac:dyDescent="0.15"/>
  <cols>
    <col min="1" max="1" width="7.25" style="1" customWidth="1"/>
    <col min="2" max="4" width="14" style="1" customWidth="1"/>
    <col min="5" max="5" width="7.125" style="1" customWidth="1"/>
    <col min="6" max="6" width="7.125" style="20" customWidth="1"/>
    <col min="7" max="7" width="5.75" style="1" customWidth="1"/>
    <col min="8" max="8" width="12.25" style="1" customWidth="1"/>
    <col min="9" max="9" width="11.25" style="1" customWidth="1"/>
    <col min="10" max="10" width="11.25" style="20" customWidth="1"/>
    <col min="11" max="11" width="7.625" style="1" customWidth="1"/>
    <col min="12" max="12" width="11.5" style="25" customWidth="1"/>
    <col min="13" max="13" width="7.625" style="25" customWidth="1"/>
    <col min="14" max="14" width="11.5" style="25" customWidth="1"/>
    <col min="15" max="15" width="7.625" style="25" customWidth="1"/>
    <col min="16" max="16" width="11.5" style="1" customWidth="1"/>
    <col min="17" max="17" width="8" style="25" customWidth="1"/>
    <col min="18" max="18" width="28.75" style="26" customWidth="1"/>
    <col min="19" max="19" width="7.625" style="23" customWidth="1"/>
    <col min="20" max="20" width="5.125" style="24" customWidth="1"/>
    <col min="21" max="21" width="7.875" style="1" customWidth="1"/>
    <col min="22" max="23" width="11.5" style="25" customWidth="1"/>
    <col min="24" max="24" width="12.625" style="25" customWidth="1"/>
    <col min="25" max="25" width="11.5" style="1" customWidth="1"/>
    <col min="26" max="16384" width="9" style="1"/>
  </cols>
  <sheetData>
    <row r="1" spans="1:25" ht="13.5" customHeight="1" x14ac:dyDescent="0.15">
      <c r="A1" s="324" t="s">
        <v>134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6"/>
    </row>
    <row r="2" spans="1:25" ht="13.5" customHeight="1" x14ac:dyDescent="0.15">
      <c r="A2" s="327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9"/>
    </row>
    <row r="3" spans="1:25" ht="13.5" customHeight="1" thickBot="1" x14ac:dyDescent="0.2">
      <c r="A3" s="330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</row>
    <row r="4" spans="1:25" ht="9.9499999999999993" customHeight="1" x14ac:dyDescent="0.15">
      <c r="A4" s="333" t="s">
        <v>0</v>
      </c>
      <c r="B4" s="334" t="s">
        <v>80</v>
      </c>
      <c r="C4" s="335"/>
      <c r="D4" s="335"/>
      <c r="E4" s="336"/>
      <c r="F4" s="2"/>
      <c r="G4" s="340" t="s">
        <v>67</v>
      </c>
      <c r="H4" s="341"/>
      <c r="I4" s="342">
        <f>+N4+N6</f>
        <v>31000000</v>
      </c>
      <c r="J4" s="343"/>
      <c r="K4" s="344" t="s">
        <v>9</v>
      </c>
      <c r="L4" s="345"/>
      <c r="M4" s="345" t="s">
        <v>10</v>
      </c>
      <c r="N4" s="347">
        <f>+I75</f>
        <v>31000000</v>
      </c>
      <c r="O4" s="347"/>
      <c r="P4" s="348"/>
      <c r="Q4" s="349"/>
      <c r="R4" s="350" t="s">
        <v>6</v>
      </c>
      <c r="S4" s="345" t="s">
        <v>7</v>
      </c>
      <c r="T4" s="345"/>
      <c r="U4" s="345" t="s">
        <v>8</v>
      </c>
      <c r="V4" s="351" t="s">
        <v>68</v>
      </c>
      <c r="W4" s="49"/>
      <c r="X4" s="49"/>
      <c r="Y4" s="50"/>
    </row>
    <row r="5" spans="1:25" ht="9.9499999999999993" customHeight="1" x14ac:dyDescent="0.15">
      <c r="A5" s="305"/>
      <c r="B5" s="334"/>
      <c r="C5" s="335"/>
      <c r="D5" s="335"/>
      <c r="E5" s="336"/>
      <c r="F5" s="2"/>
      <c r="G5" s="307"/>
      <c r="H5" s="307"/>
      <c r="I5" s="321"/>
      <c r="J5" s="322"/>
      <c r="K5" s="346"/>
      <c r="L5" s="310"/>
      <c r="M5" s="310"/>
      <c r="N5" s="311"/>
      <c r="O5" s="311"/>
      <c r="P5" s="293"/>
      <c r="Q5" s="294"/>
      <c r="R5" s="305"/>
      <c r="S5" s="310"/>
      <c r="T5" s="310"/>
      <c r="U5" s="310"/>
      <c r="V5" s="312"/>
      <c r="W5" s="51"/>
      <c r="X5" s="51"/>
      <c r="Y5" s="52"/>
    </row>
    <row r="6" spans="1:25" ht="9.9499999999999993" customHeight="1" x14ac:dyDescent="0.15">
      <c r="A6" s="305"/>
      <c r="B6" s="334"/>
      <c r="C6" s="335"/>
      <c r="D6" s="335"/>
      <c r="E6" s="336"/>
      <c r="F6" s="2"/>
      <c r="G6" s="307"/>
      <c r="H6" s="307"/>
      <c r="I6" s="321"/>
      <c r="J6" s="322"/>
      <c r="K6" s="346"/>
      <c r="L6" s="310"/>
      <c r="M6" s="310" t="s">
        <v>13</v>
      </c>
      <c r="N6" s="311"/>
      <c r="O6" s="311"/>
      <c r="P6" s="293"/>
      <c r="Q6" s="294"/>
      <c r="R6" s="305"/>
      <c r="S6" s="310" t="s">
        <v>11</v>
      </c>
      <c r="T6" s="310"/>
      <c r="U6" s="310" t="s">
        <v>12</v>
      </c>
      <c r="V6" s="312"/>
      <c r="W6" s="51"/>
      <c r="X6" s="51"/>
      <c r="Y6" s="52"/>
    </row>
    <row r="7" spans="1:25" ht="9.9499999999999993" customHeight="1" x14ac:dyDescent="0.15">
      <c r="A7" s="305"/>
      <c r="B7" s="337"/>
      <c r="C7" s="338"/>
      <c r="D7" s="338"/>
      <c r="E7" s="339"/>
      <c r="F7" s="2"/>
      <c r="G7" s="307"/>
      <c r="H7" s="307"/>
      <c r="I7" s="321"/>
      <c r="J7" s="322"/>
      <c r="K7" s="346"/>
      <c r="L7" s="310"/>
      <c r="M7" s="310"/>
      <c r="N7" s="311"/>
      <c r="O7" s="311"/>
      <c r="P7" s="293"/>
      <c r="Q7" s="294"/>
      <c r="R7" s="305"/>
      <c r="S7" s="310"/>
      <c r="T7" s="310"/>
      <c r="U7" s="310"/>
      <c r="V7" s="312"/>
      <c r="W7" s="51"/>
      <c r="X7" s="51"/>
      <c r="Y7" s="52"/>
    </row>
    <row r="8" spans="1:25" ht="9.9499999999999993" customHeight="1" x14ac:dyDescent="0.15">
      <c r="A8" s="305" t="s">
        <v>1</v>
      </c>
      <c r="B8" s="306" t="s">
        <v>81</v>
      </c>
      <c r="C8" s="306"/>
      <c r="D8" s="306"/>
      <c r="E8" s="306"/>
      <c r="F8" s="2"/>
      <c r="G8" s="307" t="s">
        <v>69</v>
      </c>
      <c r="H8" s="307"/>
      <c r="I8" s="321">
        <f>+V75</f>
        <v>28000000</v>
      </c>
      <c r="J8" s="322"/>
      <c r="K8" s="346"/>
      <c r="L8" s="310"/>
      <c r="M8" s="310" t="s">
        <v>16</v>
      </c>
      <c r="N8" s="311"/>
      <c r="O8" s="311"/>
      <c r="P8" s="292"/>
      <c r="Q8" s="323"/>
      <c r="R8" s="305"/>
      <c r="S8" s="310" t="s">
        <v>14</v>
      </c>
      <c r="T8" s="310"/>
      <c r="U8" s="310" t="s">
        <v>15</v>
      </c>
      <c r="V8" s="312"/>
      <c r="W8" s="51"/>
      <c r="X8" s="51"/>
      <c r="Y8" s="52"/>
    </row>
    <row r="9" spans="1:25" ht="9.9499999999999993" customHeight="1" x14ac:dyDescent="0.15">
      <c r="A9" s="305"/>
      <c r="B9" s="306"/>
      <c r="C9" s="306"/>
      <c r="D9" s="306"/>
      <c r="E9" s="306"/>
      <c r="F9" s="2"/>
      <c r="G9" s="307"/>
      <c r="H9" s="307"/>
      <c r="I9" s="321"/>
      <c r="J9" s="322"/>
      <c r="K9" s="346"/>
      <c r="L9" s="310"/>
      <c r="M9" s="310"/>
      <c r="N9" s="311"/>
      <c r="O9" s="311"/>
      <c r="P9" s="292"/>
      <c r="Q9" s="323"/>
      <c r="R9" s="305"/>
      <c r="S9" s="310"/>
      <c r="T9" s="310"/>
      <c r="U9" s="310"/>
      <c r="V9" s="312"/>
      <c r="W9" s="51"/>
      <c r="X9" s="51"/>
      <c r="Y9" s="52"/>
    </row>
    <row r="10" spans="1:25" ht="9.9499999999999993" customHeight="1" x14ac:dyDescent="0.15">
      <c r="A10" s="305" t="s">
        <v>2</v>
      </c>
      <c r="B10" s="313" t="s">
        <v>82</v>
      </c>
      <c r="C10" s="314"/>
      <c r="D10" s="314"/>
      <c r="E10" s="315"/>
      <c r="F10" s="2"/>
      <c r="G10" s="307" t="s">
        <v>3</v>
      </c>
      <c r="H10" s="307"/>
      <c r="I10" s="319">
        <f>+I4-I8</f>
        <v>3000000</v>
      </c>
      <c r="J10" s="320"/>
      <c r="K10" s="346"/>
      <c r="L10" s="310"/>
      <c r="M10" s="310" t="s">
        <v>70</v>
      </c>
      <c r="N10" s="311"/>
      <c r="O10" s="311"/>
      <c r="P10" s="293"/>
      <c r="Q10" s="294"/>
      <c r="R10" s="305"/>
      <c r="S10" s="310" t="s">
        <v>17</v>
      </c>
      <c r="T10" s="310"/>
      <c r="U10" s="310" t="s">
        <v>18</v>
      </c>
      <c r="V10" s="312"/>
      <c r="W10" s="51"/>
      <c r="X10" s="51"/>
      <c r="Y10" s="52"/>
    </row>
    <row r="11" spans="1:25" ht="9.9499999999999993" customHeight="1" x14ac:dyDescent="0.15">
      <c r="A11" s="305"/>
      <c r="B11" s="316"/>
      <c r="C11" s="317"/>
      <c r="D11" s="317"/>
      <c r="E11" s="318"/>
      <c r="F11" s="2"/>
      <c r="G11" s="307"/>
      <c r="H11" s="307"/>
      <c r="I11" s="319"/>
      <c r="J11" s="320"/>
      <c r="K11" s="346"/>
      <c r="L11" s="310"/>
      <c r="M11" s="310"/>
      <c r="N11" s="311"/>
      <c r="O11" s="311"/>
      <c r="P11" s="293"/>
      <c r="Q11" s="294"/>
      <c r="R11" s="305"/>
      <c r="S11" s="310"/>
      <c r="T11" s="310"/>
      <c r="U11" s="310"/>
      <c r="V11" s="312"/>
      <c r="W11" s="51"/>
      <c r="X11" s="51"/>
      <c r="Y11" s="52"/>
    </row>
    <row r="12" spans="1:25" ht="9.9499999999999993" customHeight="1" x14ac:dyDescent="0.15">
      <c r="A12" s="305" t="s">
        <v>4</v>
      </c>
      <c r="B12" s="306" t="s">
        <v>83</v>
      </c>
      <c r="C12" s="306"/>
      <c r="D12" s="306"/>
      <c r="E12" s="306"/>
      <c r="F12" s="2"/>
      <c r="G12" s="307" t="s">
        <v>5</v>
      </c>
      <c r="H12" s="307"/>
      <c r="I12" s="308">
        <f>+I10/I4</f>
        <v>9.6774193548387094E-2</v>
      </c>
      <c r="J12" s="309"/>
      <c r="K12" s="346"/>
      <c r="L12" s="310"/>
      <c r="M12" s="310" t="s">
        <v>71</v>
      </c>
      <c r="N12" s="292"/>
      <c r="O12" s="292"/>
      <c r="P12" s="293"/>
      <c r="Q12" s="294"/>
      <c r="R12" s="305"/>
      <c r="S12" s="293"/>
      <c r="T12" s="293"/>
      <c r="U12" s="293"/>
      <c r="V12" s="295"/>
      <c r="W12" s="51"/>
      <c r="X12" s="51"/>
      <c r="Y12" s="52"/>
    </row>
    <row r="13" spans="1:25" ht="9.9499999999999993" customHeight="1" x14ac:dyDescent="0.15">
      <c r="A13" s="305"/>
      <c r="B13" s="306"/>
      <c r="C13" s="306"/>
      <c r="D13" s="306"/>
      <c r="E13" s="306"/>
      <c r="F13" s="53"/>
      <c r="G13" s="307"/>
      <c r="H13" s="307"/>
      <c r="I13" s="308"/>
      <c r="J13" s="309"/>
      <c r="K13" s="346"/>
      <c r="L13" s="310"/>
      <c r="M13" s="310"/>
      <c r="N13" s="292"/>
      <c r="O13" s="292"/>
      <c r="P13" s="293"/>
      <c r="Q13" s="294"/>
      <c r="R13" s="305"/>
      <c r="S13" s="293"/>
      <c r="T13" s="293"/>
      <c r="U13" s="293"/>
      <c r="V13" s="295"/>
      <c r="W13" s="54"/>
      <c r="X13" s="54"/>
      <c r="Y13" s="55"/>
    </row>
    <row r="14" spans="1:25" ht="7.5" customHeight="1" x14ac:dyDescent="0.15">
      <c r="A14" s="296" t="s">
        <v>72</v>
      </c>
      <c r="B14" s="297"/>
      <c r="C14" s="297"/>
      <c r="D14" s="297"/>
      <c r="E14" s="297"/>
      <c r="F14" s="297"/>
      <c r="G14" s="297"/>
      <c r="H14" s="297"/>
      <c r="I14" s="297"/>
      <c r="J14" s="297"/>
      <c r="K14" s="394" t="s">
        <v>73</v>
      </c>
      <c r="L14" s="395"/>
      <c r="M14" s="395"/>
      <c r="N14" s="395"/>
      <c r="O14" s="395"/>
      <c r="P14" s="395"/>
      <c r="Q14" s="395"/>
      <c r="R14" s="302" t="s">
        <v>74</v>
      </c>
      <c r="S14" s="258"/>
      <c r="T14" s="258"/>
      <c r="U14" s="258"/>
      <c r="V14" s="259"/>
      <c r="W14" s="399" t="s">
        <v>75</v>
      </c>
      <c r="X14" s="400"/>
      <c r="Y14" s="401"/>
    </row>
    <row r="15" spans="1:25" ht="7.5" customHeight="1" x14ac:dyDescent="0.15">
      <c r="A15" s="298"/>
      <c r="B15" s="299"/>
      <c r="C15" s="299"/>
      <c r="D15" s="299"/>
      <c r="E15" s="299"/>
      <c r="F15" s="299"/>
      <c r="G15" s="299"/>
      <c r="H15" s="299"/>
      <c r="I15" s="299"/>
      <c r="J15" s="299"/>
      <c r="K15" s="396"/>
      <c r="L15" s="395"/>
      <c r="M15" s="395"/>
      <c r="N15" s="395"/>
      <c r="O15" s="395"/>
      <c r="P15" s="395"/>
      <c r="Q15" s="395"/>
      <c r="R15" s="303"/>
      <c r="S15" s="258"/>
      <c r="T15" s="258"/>
      <c r="U15" s="258"/>
      <c r="V15" s="259"/>
      <c r="W15" s="400"/>
      <c r="X15" s="400"/>
      <c r="Y15" s="401"/>
    </row>
    <row r="16" spans="1:25" ht="7.5" customHeight="1" x14ac:dyDescent="0.1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96"/>
      <c r="L16" s="395"/>
      <c r="M16" s="395"/>
      <c r="N16" s="395"/>
      <c r="O16" s="395"/>
      <c r="P16" s="395"/>
      <c r="Q16" s="395"/>
      <c r="R16" s="303"/>
      <c r="S16" s="258"/>
      <c r="T16" s="258"/>
      <c r="U16" s="258"/>
      <c r="V16" s="259"/>
      <c r="W16" s="400"/>
      <c r="X16" s="400"/>
      <c r="Y16" s="401"/>
    </row>
    <row r="17" spans="1:25" ht="7.5" customHeight="1" thickBot="1" x14ac:dyDescent="0.2">
      <c r="A17" s="300"/>
      <c r="B17" s="301"/>
      <c r="C17" s="301"/>
      <c r="D17" s="301"/>
      <c r="E17" s="301"/>
      <c r="F17" s="301"/>
      <c r="G17" s="301"/>
      <c r="H17" s="301"/>
      <c r="I17" s="301"/>
      <c r="J17" s="301"/>
      <c r="K17" s="397"/>
      <c r="L17" s="398"/>
      <c r="M17" s="398"/>
      <c r="N17" s="398"/>
      <c r="O17" s="398"/>
      <c r="P17" s="398"/>
      <c r="Q17" s="398"/>
      <c r="R17" s="304"/>
      <c r="S17" s="260"/>
      <c r="T17" s="260"/>
      <c r="U17" s="260"/>
      <c r="V17" s="261"/>
      <c r="W17" s="402"/>
      <c r="X17" s="402"/>
      <c r="Y17" s="403"/>
    </row>
    <row r="18" spans="1:25" ht="13.5" customHeight="1" x14ac:dyDescent="0.15">
      <c r="A18" s="262"/>
      <c r="B18" s="264" t="s">
        <v>19</v>
      </c>
      <c r="C18" s="265"/>
      <c r="D18" s="266"/>
      <c r="E18" s="270" t="s">
        <v>20</v>
      </c>
      <c r="F18" s="272" t="s">
        <v>86</v>
      </c>
      <c r="G18" s="274" t="s">
        <v>21</v>
      </c>
      <c r="H18" s="276" t="s">
        <v>25</v>
      </c>
      <c r="I18" s="277" t="s">
        <v>26</v>
      </c>
      <c r="J18" s="278" t="s">
        <v>87</v>
      </c>
      <c r="K18" s="392" t="s">
        <v>22</v>
      </c>
      <c r="L18" s="281"/>
      <c r="M18" s="280" t="s">
        <v>135</v>
      </c>
      <c r="N18" s="281"/>
      <c r="O18" s="282" t="s">
        <v>23</v>
      </c>
      <c r="P18" s="283"/>
      <c r="Q18" s="284" t="s">
        <v>24</v>
      </c>
      <c r="R18" s="286" t="s">
        <v>27</v>
      </c>
      <c r="S18" s="288" t="s">
        <v>28</v>
      </c>
      <c r="T18" s="290" t="s">
        <v>21</v>
      </c>
      <c r="U18" s="252" t="s">
        <v>25</v>
      </c>
      <c r="V18" s="254" t="s">
        <v>26</v>
      </c>
      <c r="W18" s="256" t="s">
        <v>76</v>
      </c>
      <c r="X18" s="256"/>
      <c r="Y18" s="257"/>
    </row>
    <row r="19" spans="1:25" ht="14.25" thickBot="1" x14ac:dyDescent="0.2">
      <c r="A19" s="263"/>
      <c r="B19" s="267"/>
      <c r="C19" s="268"/>
      <c r="D19" s="269"/>
      <c r="E19" s="271"/>
      <c r="F19" s="273"/>
      <c r="G19" s="275"/>
      <c r="H19" s="267"/>
      <c r="I19" s="275"/>
      <c r="J19" s="279"/>
      <c r="K19" s="56" t="s">
        <v>28</v>
      </c>
      <c r="L19" s="57" t="s">
        <v>26</v>
      </c>
      <c r="M19" s="58" t="s">
        <v>28</v>
      </c>
      <c r="N19" s="57" t="s">
        <v>26</v>
      </c>
      <c r="O19" s="58" t="s">
        <v>28</v>
      </c>
      <c r="P19" s="59" t="s">
        <v>26</v>
      </c>
      <c r="Q19" s="285"/>
      <c r="R19" s="287"/>
      <c r="S19" s="289"/>
      <c r="T19" s="291"/>
      <c r="U19" s="253"/>
      <c r="V19" s="255"/>
      <c r="W19" s="200" t="s">
        <v>77</v>
      </c>
      <c r="X19" s="60" t="s">
        <v>78</v>
      </c>
      <c r="Y19" s="61" t="s">
        <v>79</v>
      </c>
    </row>
    <row r="20" spans="1:25" s="3" customFormat="1" ht="11.25" customHeight="1" x14ac:dyDescent="0.15">
      <c r="A20" s="371"/>
      <c r="B20" s="373"/>
      <c r="C20" s="374"/>
      <c r="D20" s="375"/>
      <c r="E20" s="379"/>
      <c r="F20" s="381"/>
      <c r="G20" s="361"/>
      <c r="H20" s="361"/>
      <c r="I20" s="361"/>
      <c r="J20" s="363"/>
      <c r="K20" s="357"/>
      <c r="L20" s="359"/>
      <c r="M20" s="383"/>
      <c r="N20" s="359"/>
      <c r="O20" s="383"/>
      <c r="P20" s="359"/>
      <c r="Q20" s="385"/>
      <c r="R20" s="365"/>
      <c r="S20" s="367"/>
      <c r="T20" s="369"/>
      <c r="U20" s="369"/>
      <c r="V20" s="355"/>
      <c r="W20" s="83"/>
      <c r="X20" s="387"/>
      <c r="Y20" s="214"/>
    </row>
    <row r="21" spans="1:25" s="3" customFormat="1" ht="11.25" customHeight="1" x14ac:dyDescent="0.15">
      <c r="A21" s="372"/>
      <c r="B21" s="376"/>
      <c r="C21" s="377"/>
      <c r="D21" s="378"/>
      <c r="E21" s="380"/>
      <c r="F21" s="382"/>
      <c r="G21" s="362"/>
      <c r="H21" s="362"/>
      <c r="I21" s="362"/>
      <c r="J21" s="364"/>
      <c r="K21" s="358"/>
      <c r="L21" s="360"/>
      <c r="M21" s="384"/>
      <c r="N21" s="360"/>
      <c r="O21" s="384"/>
      <c r="P21" s="360"/>
      <c r="Q21" s="386"/>
      <c r="R21" s="366"/>
      <c r="S21" s="368"/>
      <c r="T21" s="370"/>
      <c r="U21" s="370"/>
      <c r="V21" s="356"/>
      <c r="W21" s="84"/>
      <c r="X21" s="388"/>
      <c r="Y21" s="215"/>
    </row>
    <row r="22" spans="1:25" s="4" customFormat="1" ht="14.1" customHeight="1" x14ac:dyDescent="0.15">
      <c r="A22" s="216" t="s">
        <v>84</v>
      </c>
      <c r="B22" s="91"/>
      <c r="C22" s="5"/>
      <c r="D22" s="92"/>
      <c r="E22" s="93">
        <v>1</v>
      </c>
      <c r="F22" s="28"/>
      <c r="G22" s="29"/>
      <c r="H22" s="27"/>
      <c r="I22" s="30"/>
      <c r="J22" s="31"/>
      <c r="K22" s="62"/>
      <c r="L22" s="32"/>
      <c r="M22" s="33"/>
      <c r="N22" s="32"/>
      <c r="O22" s="33"/>
      <c r="P22" s="32"/>
      <c r="Q22" s="197"/>
      <c r="R22" s="206" t="s">
        <v>125</v>
      </c>
      <c r="S22" s="69"/>
      <c r="T22" s="70"/>
      <c r="U22" s="70"/>
      <c r="V22" s="71"/>
      <c r="W22" s="85"/>
      <c r="X22" s="86"/>
      <c r="Y22" s="217"/>
    </row>
    <row r="23" spans="1:25" s="4" customFormat="1" ht="14.1" customHeight="1" x14ac:dyDescent="0.15">
      <c r="A23" s="169"/>
      <c r="B23" s="94" t="s">
        <v>85</v>
      </c>
      <c r="C23" s="95"/>
      <c r="D23" s="96"/>
      <c r="E23" s="97">
        <v>1</v>
      </c>
      <c r="F23" s="101"/>
      <c r="G23" s="102" t="s">
        <v>88</v>
      </c>
      <c r="H23" s="103"/>
      <c r="I23" s="103">
        <f>+I24+I28+I32+I35+I39+I42+I45</f>
        <v>15866772</v>
      </c>
      <c r="J23" s="104">
        <f>+J45+J42+J39+J35+J32+J28+J24</f>
        <v>0</v>
      </c>
      <c r="K23" s="404"/>
      <c r="L23" s="405"/>
      <c r="M23" s="406"/>
      <c r="N23" s="405"/>
      <c r="O23" s="406"/>
      <c r="P23" s="405"/>
      <c r="Q23" s="407"/>
      <c r="R23" s="389" t="s">
        <v>31</v>
      </c>
      <c r="S23" s="69">
        <v>1</v>
      </c>
      <c r="T23" s="70" t="s">
        <v>32</v>
      </c>
      <c r="U23" s="70"/>
      <c r="V23" s="71">
        <v>600000</v>
      </c>
      <c r="W23" s="87">
        <v>242410</v>
      </c>
      <c r="X23" s="88">
        <v>200000</v>
      </c>
      <c r="Y23" s="218">
        <f t="shared" ref="Y23:Y31" si="0">+X23+W23</f>
        <v>442410</v>
      </c>
    </row>
    <row r="24" spans="1:25" s="4" customFormat="1" ht="14.1" customHeight="1" x14ac:dyDescent="0.15">
      <c r="A24" s="219"/>
      <c r="B24" s="155" t="s">
        <v>110</v>
      </c>
      <c r="C24" s="98"/>
      <c r="D24" s="99"/>
      <c r="E24" s="13">
        <v>1</v>
      </c>
      <c r="F24" s="45"/>
      <c r="G24" s="46" t="s">
        <v>88</v>
      </c>
      <c r="H24" s="35"/>
      <c r="I24" s="35">
        <f>+I25+I27</f>
        <v>1578500</v>
      </c>
      <c r="J24" s="105">
        <f>SUM(J25:J27)</f>
        <v>0</v>
      </c>
      <c r="K24" s="413"/>
      <c r="L24" s="414"/>
      <c r="M24" s="415"/>
      <c r="N24" s="414"/>
      <c r="O24" s="415"/>
      <c r="P24" s="414"/>
      <c r="Q24" s="416"/>
      <c r="R24" s="389" t="s">
        <v>33</v>
      </c>
      <c r="S24" s="69">
        <v>1</v>
      </c>
      <c r="T24" s="70" t="s">
        <v>30</v>
      </c>
      <c r="U24" s="70"/>
      <c r="V24" s="71">
        <v>200000</v>
      </c>
      <c r="W24" s="87">
        <v>200000</v>
      </c>
      <c r="X24" s="88"/>
      <c r="Y24" s="218">
        <f t="shared" si="0"/>
        <v>200000</v>
      </c>
    </row>
    <row r="25" spans="1:25" s="4" customFormat="1" ht="14.1" customHeight="1" x14ac:dyDescent="0.15">
      <c r="A25" s="188"/>
      <c r="B25" s="157" t="s">
        <v>109</v>
      </c>
      <c r="C25" s="5"/>
      <c r="D25" s="92"/>
      <c r="E25" s="6">
        <v>5500</v>
      </c>
      <c r="F25" s="37"/>
      <c r="G25" s="38" t="s">
        <v>89</v>
      </c>
      <c r="H25" s="30">
        <v>287</v>
      </c>
      <c r="I25" s="30">
        <f t="shared" ref="I25:I41" si="1">+E25*H25</f>
        <v>1578500</v>
      </c>
      <c r="J25" s="39">
        <f>+F25*H25</f>
        <v>0</v>
      </c>
      <c r="K25" s="63">
        <v>1500</v>
      </c>
      <c r="L25" s="40">
        <f>+H25*K25</f>
        <v>430500</v>
      </c>
      <c r="M25" s="7">
        <v>600</v>
      </c>
      <c r="N25" s="40">
        <f>+M25*H25</f>
        <v>172200</v>
      </c>
      <c r="O25" s="41">
        <f>+M25+K25</f>
        <v>2100</v>
      </c>
      <c r="P25" s="40">
        <f>+O25*H25</f>
        <v>602700</v>
      </c>
      <c r="Q25" s="198">
        <f>+P25/I25</f>
        <v>0.38181818181818183</v>
      </c>
      <c r="R25" s="389" t="s">
        <v>138</v>
      </c>
      <c r="S25" s="69">
        <v>1</v>
      </c>
      <c r="T25" s="70" t="s">
        <v>30</v>
      </c>
      <c r="U25" s="70"/>
      <c r="V25" s="71">
        <v>200000</v>
      </c>
      <c r="W25" s="87">
        <v>0</v>
      </c>
      <c r="X25" s="88">
        <v>150000</v>
      </c>
      <c r="Y25" s="218">
        <f t="shared" si="0"/>
        <v>150000</v>
      </c>
    </row>
    <row r="26" spans="1:25" s="4" customFormat="1" ht="14.1" customHeight="1" x14ac:dyDescent="0.15">
      <c r="A26" s="188"/>
      <c r="B26" s="157" t="s">
        <v>108</v>
      </c>
      <c r="C26" s="5"/>
      <c r="D26" s="92"/>
      <c r="E26" s="6">
        <v>5500</v>
      </c>
      <c r="F26" s="37"/>
      <c r="G26" s="38" t="s">
        <v>89</v>
      </c>
      <c r="H26" s="30">
        <v>243</v>
      </c>
      <c r="I26" s="30">
        <f>+E26*H26</f>
        <v>1336500</v>
      </c>
      <c r="J26" s="39">
        <f t="shared" ref="J26" si="2">+F26*H26</f>
        <v>0</v>
      </c>
      <c r="K26" s="63">
        <v>1500</v>
      </c>
      <c r="L26" s="40">
        <f t="shared" ref="L26" si="3">+H26*K26</f>
        <v>364500</v>
      </c>
      <c r="M26" s="7">
        <v>600</v>
      </c>
      <c r="N26" s="40">
        <f>+M26*H26</f>
        <v>145800</v>
      </c>
      <c r="O26" s="41">
        <f t="shared" ref="O26" si="4">+M26+K26</f>
        <v>2100</v>
      </c>
      <c r="P26" s="40">
        <f t="shared" ref="P26" si="5">+O26*H26</f>
        <v>510300</v>
      </c>
      <c r="Q26" s="198">
        <f>+P26/I26</f>
        <v>0.38181818181818183</v>
      </c>
      <c r="R26" s="208" t="s">
        <v>34</v>
      </c>
      <c r="S26" s="69"/>
      <c r="T26" s="70"/>
      <c r="U26" s="70"/>
      <c r="V26" s="75"/>
      <c r="W26" s="87"/>
      <c r="X26" s="88"/>
      <c r="Y26" s="218">
        <f t="shared" si="0"/>
        <v>0</v>
      </c>
    </row>
    <row r="27" spans="1:25" s="4" customFormat="1" ht="14.1" customHeight="1" x14ac:dyDescent="0.15">
      <c r="A27" s="188"/>
      <c r="B27" s="157"/>
      <c r="C27" s="5"/>
      <c r="D27" s="92"/>
      <c r="E27" s="6"/>
      <c r="F27" s="37"/>
      <c r="G27" s="38"/>
      <c r="H27" s="30"/>
      <c r="I27" s="30"/>
      <c r="J27" s="39"/>
      <c r="K27" s="63"/>
      <c r="L27" s="40"/>
      <c r="M27" s="7"/>
      <c r="N27" s="40"/>
      <c r="O27" s="41"/>
      <c r="P27" s="40"/>
      <c r="Q27" s="198"/>
      <c r="R27" s="390" t="s">
        <v>35</v>
      </c>
      <c r="S27" s="76">
        <v>50</v>
      </c>
      <c r="T27" s="74" t="s">
        <v>29</v>
      </c>
      <c r="U27" s="74">
        <v>3000</v>
      </c>
      <c r="V27" s="75">
        <f>S27*U27</f>
        <v>150000</v>
      </c>
      <c r="W27" s="87">
        <v>63000</v>
      </c>
      <c r="X27" s="88">
        <v>35000</v>
      </c>
      <c r="Y27" s="218">
        <f t="shared" si="0"/>
        <v>98000</v>
      </c>
    </row>
    <row r="28" spans="1:25" s="4" customFormat="1" ht="14.1" customHeight="1" x14ac:dyDescent="0.15">
      <c r="A28" s="219"/>
      <c r="B28" s="155" t="s">
        <v>107</v>
      </c>
      <c r="C28" s="98"/>
      <c r="D28" s="99"/>
      <c r="E28" s="13">
        <v>1</v>
      </c>
      <c r="F28" s="45"/>
      <c r="G28" s="46" t="s">
        <v>88</v>
      </c>
      <c r="H28" s="35"/>
      <c r="I28" s="35">
        <f>+I29+I30+I31</f>
        <v>1587700</v>
      </c>
      <c r="J28" s="106">
        <f>SUM(J29:J31)</f>
        <v>0</v>
      </c>
      <c r="K28" s="417"/>
      <c r="L28" s="418"/>
      <c r="M28" s="419"/>
      <c r="N28" s="418"/>
      <c r="O28" s="420"/>
      <c r="P28" s="418"/>
      <c r="Q28" s="421"/>
      <c r="R28" s="390" t="s">
        <v>36</v>
      </c>
      <c r="S28" s="76">
        <v>150</v>
      </c>
      <c r="T28" s="74" t="s">
        <v>29</v>
      </c>
      <c r="U28" s="74">
        <v>3000</v>
      </c>
      <c r="V28" s="75">
        <f>S28*U28</f>
        <v>450000</v>
      </c>
      <c r="W28" s="87">
        <v>290500</v>
      </c>
      <c r="X28" s="88"/>
      <c r="Y28" s="218">
        <f t="shared" si="0"/>
        <v>290500</v>
      </c>
    </row>
    <row r="29" spans="1:25" s="4" customFormat="1" ht="14.1" customHeight="1" x14ac:dyDescent="0.15">
      <c r="A29" s="188"/>
      <c r="B29" s="157" t="s">
        <v>106</v>
      </c>
      <c r="C29" s="5"/>
      <c r="D29" s="92"/>
      <c r="E29" s="6">
        <v>200</v>
      </c>
      <c r="F29" s="37"/>
      <c r="G29" s="38" t="s">
        <v>89</v>
      </c>
      <c r="H29" s="30">
        <v>5366</v>
      </c>
      <c r="I29" s="30">
        <f t="shared" si="1"/>
        <v>1073200</v>
      </c>
      <c r="J29" s="39">
        <f t="shared" ref="J26:J41" si="6">+F29*H29</f>
        <v>0</v>
      </c>
      <c r="K29" s="63">
        <v>30</v>
      </c>
      <c r="L29" s="40">
        <f t="shared" ref="L26:L46" si="7">+H29*K29</f>
        <v>160980</v>
      </c>
      <c r="M29" s="7">
        <v>150</v>
      </c>
      <c r="N29" s="40">
        <f>+M29*H29</f>
        <v>804900</v>
      </c>
      <c r="O29" s="41">
        <f>+M29+K29</f>
        <v>180</v>
      </c>
      <c r="P29" s="40">
        <f>+O29*H29</f>
        <v>965880</v>
      </c>
      <c r="Q29" s="198">
        <f t="shared" ref="Q29:Q31" si="8">+P29/I29</f>
        <v>0.9</v>
      </c>
      <c r="R29" s="391" t="s">
        <v>62</v>
      </c>
      <c r="S29" s="69">
        <f>121*30</f>
        <v>3630</v>
      </c>
      <c r="T29" s="77"/>
      <c r="U29" s="78">
        <v>50</v>
      </c>
      <c r="V29" s="75">
        <f>+S29*U29</f>
        <v>181500</v>
      </c>
      <c r="W29" s="201">
        <v>46500</v>
      </c>
      <c r="X29" s="88"/>
      <c r="Y29" s="218">
        <f t="shared" si="0"/>
        <v>46500</v>
      </c>
    </row>
    <row r="30" spans="1:25" s="4" customFormat="1" ht="14.1" customHeight="1" x14ac:dyDescent="0.15">
      <c r="A30" s="220"/>
      <c r="B30" s="157" t="s">
        <v>105</v>
      </c>
      <c r="C30" s="5"/>
      <c r="D30" s="92"/>
      <c r="E30" s="6">
        <v>500</v>
      </c>
      <c r="F30" s="37"/>
      <c r="G30" s="38" t="s">
        <v>89</v>
      </c>
      <c r="H30" s="30">
        <v>809</v>
      </c>
      <c r="I30" s="30">
        <f t="shared" si="1"/>
        <v>404500</v>
      </c>
      <c r="J30" s="39">
        <f t="shared" si="6"/>
        <v>0</v>
      </c>
      <c r="K30" s="63">
        <v>120</v>
      </c>
      <c r="L30" s="40">
        <f t="shared" si="7"/>
        <v>97080</v>
      </c>
      <c r="M30" s="7">
        <v>200</v>
      </c>
      <c r="N30" s="40">
        <f>+M30*H30</f>
        <v>161800</v>
      </c>
      <c r="O30" s="41">
        <f>+M30+K30</f>
        <v>320</v>
      </c>
      <c r="P30" s="40">
        <f>+O30*H30</f>
        <v>258880</v>
      </c>
      <c r="Q30" s="198">
        <f t="shared" si="8"/>
        <v>0.64</v>
      </c>
      <c r="R30" s="389" t="s">
        <v>63</v>
      </c>
      <c r="S30" s="69">
        <v>30</v>
      </c>
      <c r="T30" s="70"/>
      <c r="U30" s="70">
        <v>1200</v>
      </c>
      <c r="V30" s="75">
        <f>+S30*U30</f>
        <v>36000</v>
      </c>
      <c r="W30" s="201">
        <v>12000</v>
      </c>
      <c r="X30" s="88"/>
      <c r="Y30" s="218">
        <f t="shared" si="0"/>
        <v>12000</v>
      </c>
    </row>
    <row r="31" spans="1:25" s="4" customFormat="1" ht="14.1" customHeight="1" x14ac:dyDescent="0.15">
      <c r="A31" s="188"/>
      <c r="B31" s="158" t="s">
        <v>104</v>
      </c>
      <c r="C31" s="5"/>
      <c r="D31" s="92"/>
      <c r="E31" s="6">
        <v>500</v>
      </c>
      <c r="F31" s="37"/>
      <c r="G31" s="38" t="s">
        <v>89</v>
      </c>
      <c r="H31" s="30">
        <v>220</v>
      </c>
      <c r="I31" s="30">
        <f t="shared" si="1"/>
        <v>110000</v>
      </c>
      <c r="J31" s="39">
        <f t="shared" si="6"/>
        <v>0</v>
      </c>
      <c r="K31" s="63">
        <v>80</v>
      </c>
      <c r="L31" s="40">
        <f t="shared" si="7"/>
        <v>17600</v>
      </c>
      <c r="M31" s="7">
        <v>200</v>
      </c>
      <c r="N31" s="40">
        <f>+M31*H31</f>
        <v>44000</v>
      </c>
      <c r="O31" s="41">
        <f>+M31+K31</f>
        <v>280</v>
      </c>
      <c r="P31" s="40">
        <f>+O31*H31</f>
        <v>61600</v>
      </c>
      <c r="Q31" s="198">
        <f t="shared" si="8"/>
        <v>0.56000000000000005</v>
      </c>
      <c r="R31" s="389" t="s">
        <v>64</v>
      </c>
      <c r="S31" s="69">
        <v>60</v>
      </c>
      <c r="T31" s="70"/>
      <c r="U31" s="70">
        <v>500</v>
      </c>
      <c r="V31" s="71">
        <f>+S31*U31</f>
        <v>30000</v>
      </c>
      <c r="W31" s="201">
        <v>15000</v>
      </c>
      <c r="X31" s="88"/>
      <c r="Y31" s="218">
        <f t="shared" si="0"/>
        <v>15000</v>
      </c>
    </row>
    <row r="32" spans="1:25" s="4" customFormat="1" ht="14.1" customHeight="1" x14ac:dyDescent="0.15">
      <c r="A32" s="219"/>
      <c r="B32" s="156" t="s">
        <v>103</v>
      </c>
      <c r="C32" s="98"/>
      <c r="D32" s="99"/>
      <c r="E32" s="13">
        <v>1</v>
      </c>
      <c r="F32" s="45"/>
      <c r="G32" s="46" t="s">
        <v>88</v>
      </c>
      <c r="H32" s="35"/>
      <c r="I32" s="35">
        <f>+I33</f>
        <v>2072500</v>
      </c>
      <c r="J32" s="106">
        <f>SUM(J33:J34)</f>
        <v>0</v>
      </c>
      <c r="K32" s="417"/>
      <c r="L32" s="418"/>
      <c r="M32" s="419"/>
      <c r="N32" s="418"/>
      <c r="O32" s="420"/>
      <c r="P32" s="418"/>
      <c r="Q32" s="421"/>
      <c r="R32" s="206"/>
      <c r="S32" s="69"/>
      <c r="T32" s="70"/>
      <c r="U32" s="70"/>
      <c r="V32" s="71"/>
      <c r="W32" s="201"/>
      <c r="X32" s="88"/>
      <c r="Y32" s="218"/>
    </row>
    <row r="33" spans="1:25" s="4" customFormat="1" ht="14.1" customHeight="1" x14ac:dyDescent="0.15">
      <c r="A33" s="188"/>
      <c r="B33" s="157" t="s">
        <v>98</v>
      </c>
      <c r="C33" s="5"/>
      <c r="D33" s="92"/>
      <c r="E33" s="6">
        <v>2500</v>
      </c>
      <c r="F33" s="37"/>
      <c r="G33" s="38" t="s">
        <v>90</v>
      </c>
      <c r="H33" s="30">
        <v>829</v>
      </c>
      <c r="I33" s="30">
        <f t="shared" si="1"/>
        <v>2072500</v>
      </c>
      <c r="J33" s="39">
        <f t="shared" si="6"/>
        <v>0</v>
      </c>
      <c r="K33" s="63">
        <v>800</v>
      </c>
      <c r="L33" s="40">
        <f t="shared" si="7"/>
        <v>663200</v>
      </c>
      <c r="M33" s="7">
        <v>320</v>
      </c>
      <c r="N33" s="40">
        <f>+M33*H33</f>
        <v>265280</v>
      </c>
      <c r="O33" s="41">
        <f>+M33+K33</f>
        <v>1120</v>
      </c>
      <c r="P33" s="40">
        <f>+O33*H33</f>
        <v>928480</v>
      </c>
      <c r="Q33" s="198">
        <f t="shared" ref="Q33:Q34" si="9">+P33/I33</f>
        <v>0.44800000000000001</v>
      </c>
      <c r="R33" s="390"/>
      <c r="S33" s="82"/>
      <c r="T33" s="72"/>
      <c r="U33" s="72"/>
      <c r="V33" s="68"/>
      <c r="W33" s="201"/>
      <c r="X33" s="88"/>
      <c r="Y33" s="218"/>
    </row>
    <row r="34" spans="1:25" s="4" customFormat="1" ht="14.1" customHeight="1" x14ac:dyDescent="0.15">
      <c r="A34" s="188"/>
      <c r="B34" s="157"/>
      <c r="C34" s="5"/>
      <c r="D34" s="92"/>
      <c r="E34" s="6"/>
      <c r="F34" s="37"/>
      <c r="G34" s="38"/>
      <c r="H34" s="30"/>
      <c r="I34" s="30"/>
      <c r="J34" s="39"/>
      <c r="K34" s="63"/>
      <c r="L34" s="40"/>
      <c r="M34" s="7"/>
      <c r="N34" s="40"/>
      <c r="O34" s="41"/>
      <c r="P34" s="40"/>
      <c r="Q34" s="198"/>
      <c r="R34" s="206" t="s">
        <v>126</v>
      </c>
      <c r="S34" s="69"/>
      <c r="T34" s="70"/>
      <c r="U34" s="70"/>
      <c r="V34" s="71"/>
      <c r="W34" s="201"/>
      <c r="X34" s="88"/>
      <c r="Y34" s="218"/>
    </row>
    <row r="35" spans="1:25" s="4" customFormat="1" ht="14.1" customHeight="1" x14ac:dyDescent="0.15">
      <c r="A35" s="219"/>
      <c r="B35" s="155" t="s">
        <v>102</v>
      </c>
      <c r="C35" s="98"/>
      <c r="D35" s="99"/>
      <c r="E35" s="13">
        <v>1</v>
      </c>
      <c r="F35" s="45"/>
      <c r="G35" s="46" t="s">
        <v>88</v>
      </c>
      <c r="H35" s="35"/>
      <c r="I35" s="35">
        <f>+I36+I37+I38</f>
        <v>384920</v>
      </c>
      <c r="J35" s="106">
        <f>SUM(J36:J38)</f>
        <v>0</v>
      </c>
      <c r="K35" s="417"/>
      <c r="L35" s="418"/>
      <c r="M35" s="419"/>
      <c r="N35" s="418"/>
      <c r="O35" s="420"/>
      <c r="P35" s="418"/>
      <c r="Q35" s="421"/>
      <c r="R35" s="389" t="s">
        <v>65</v>
      </c>
      <c r="S35" s="69">
        <v>350</v>
      </c>
      <c r="T35" s="70" t="s">
        <v>128</v>
      </c>
      <c r="U35" s="70">
        <v>20000</v>
      </c>
      <c r="V35" s="71">
        <f>+S35*U35</f>
        <v>7000000</v>
      </c>
      <c r="W35" s="201">
        <v>3000000</v>
      </c>
      <c r="X35" s="88">
        <v>1000000</v>
      </c>
      <c r="Y35" s="218">
        <f t="shared" ref="Y33:Y40" si="10">+X35+W35</f>
        <v>4000000</v>
      </c>
    </row>
    <row r="36" spans="1:25" s="4" customFormat="1" ht="14.1" customHeight="1" x14ac:dyDescent="0.15">
      <c r="A36" s="188"/>
      <c r="B36" s="157" t="s">
        <v>101</v>
      </c>
      <c r="C36" s="5"/>
      <c r="D36" s="92"/>
      <c r="E36" s="6">
        <v>240</v>
      </c>
      <c r="F36" s="37"/>
      <c r="G36" s="38" t="s">
        <v>89</v>
      </c>
      <c r="H36" s="30">
        <v>281</v>
      </c>
      <c r="I36" s="30">
        <f>+E36*H36</f>
        <v>67440</v>
      </c>
      <c r="J36" s="39">
        <f t="shared" si="6"/>
        <v>0</v>
      </c>
      <c r="K36" s="63">
        <v>0</v>
      </c>
      <c r="L36" s="40">
        <f t="shared" si="7"/>
        <v>0</v>
      </c>
      <c r="M36" s="7">
        <v>170</v>
      </c>
      <c r="N36" s="40">
        <f>+M36*H36</f>
        <v>47770</v>
      </c>
      <c r="O36" s="41">
        <f>+M36+K36</f>
        <v>170</v>
      </c>
      <c r="P36" s="40">
        <f>+O36*H36</f>
        <v>47770</v>
      </c>
      <c r="Q36" s="198">
        <f t="shared" ref="Q36:Q37" si="11">+P36/I36</f>
        <v>0.70833333333333337</v>
      </c>
      <c r="R36" s="389" t="s">
        <v>127</v>
      </c>
      <c r="S36" s="69">
        <v>200</v>
      </c>
      <c r="T36" s="70" t="s">
        <v>129</v>
      </c>
      <c r="U36" s="70">
        <v>42000</v>
      </c>
      <c r="V36" s="71">
        <f>+S36*U36</f>
        <v>8400000</v>
      </c>
      <c r="W36" s="201">
        <v>40000</v>
      </c>
      <c r="X36" s="88"/>
      <c r="Y36" s="218">
        <f t="shared" si="10"/>
        <v>40000</v>
      </c>
    </row>
    <row r="37" spans="1:25" s="4" customFormat="1" ht="14.1" customHeight="1" x14ac:dyDescent="0.15">
      <c r="A37" s="188"/>
      <c r="B37" s="157" t="s">
        <v>100</v>
      </c>
      <c r="C37" s="5"/>
      <c r="D37" s="92"/>
      <c r="E37" s="6">
        <v>50</v>
      </c>
      <c r="F37" s="37"/>
      <c r="G37" s="38" t="s">
        <v>89</v>
      </c>
      <c r="H37" s="30">
        <v>2702</v>
      </c>
      <c r="I37" s="30">
        <f t="shared" si="1"/>
        <v>135100</v>
      </c>
      <c r="J37" s="39">
        <f t="shared" si="6"/>
        <v>0</v>
      </c>
      <c r="K37" s="63">
        <v>0</v>
      </c>
      <c r="L37" s="40">
        <f t="shared" si="7"/>
        <v>0</v>
      </c>
      <c r="M37" s="7">
        <v>0</v>
      </c>
      <c r="N37" s="40">
        <f>+M37*H37</f>
        <v>0</v>
      </c>
      <c r="O37" s="41">
        <f>+M37+K37</f>
        <v>0</v>
      </c>
      <c r="P37" s="40">
        <f>+O37*H37</f>
        <v>0</v>
      </c>
      <c r="Q37" s="198">
        <f t="shared" si="11"/>
        <v>0</v>
      </c>
      <c r="R37" s="389" t="s">
        <v>66</v>
      </c>
      <c r="S37" s="69"/>
      <c r="T37" s="70"/>
      <c r="U37" s="70"/>
      <c r="V37" s="71">
        <v>500000</v>
      </c>
      <c r="W37" s="201">
        <v>350000</v>
      </c>
      <c r="X37" s="88">
        <f>252+900+700</f>
        <v>1852</v>
      </c>
      <c r="Y37" s="218">
        <f t="shared" si="10"/>
        <v>351852</v>
      </c>
    </row>
    <row r="38" spans="1:25" s="4" customFormat="1" ht="14.1" customHeight="1" x14ac:dyDescent="0.15">
      <c r="A38" s="188"/>
      <c r="B38" s="157" t="s">
        <v>98</v>
      </c>
      <c r="C38" s="5"/>
      <c r="D38" s="92"/>
      <c r="E38" s="6">
        <v>220</v>
      </c>
      <c r="F38" s="37"/>
      <c r="G38" s="38" t="s">
        <v>90</v>
      </c>
      <c r="H38" s="30">
        <v>829</v>
      </c>
      <c r="I38" s="30">
        <f t="shared" si="1"/>
        <v>182380</v>
      </c>
      <c r="J38" s="39">
        <f t="shared" si="6"/>
        <v>0</v>
      </c>
      <c r="K38" s="63"/>
      <c r="L38" s="40">
        <f t="shared" si="7"/>
        <v>0</v>
      </c>
      <c r="M38" s="7"/>
      <c r="N38" s="40"/>
      <c r="O38" s="41"/>
      <c r="P38" s="40"/>
      <c r="Q38" s="198"/>
      <c r="R38" s="389" t="s">
        <v>130</v>
      </c>
      <c r="S38" s="69"/>
      <c r="T38" s="70"/>
      <c r="U38" s="70"/>
      <c r="V38" s="71">
        <v>300000</v>
      </c>
      <c r="W38" s="201">
        <v>164000</v>
      </c>
      <c r="X38" s="88">
        <v>53000</v>
      </c>
      <c r="Y38" s="218">
        <f t="shared" si="10"/>
        <v>217000</v>
      </c>
    </row>
    <row r="39" spans="1:25" s="4" customFormat="1" ht="14.1" customHeight="1" x14ac:dyDescent="0.15">
      <c r="A39" s="219"/>
      <c r="B39" s="155" t="s">
        <v>99</v>
      </c>
      <c r="C39" s="98"/>
      <c r="D39" s="99"/>
      <c r="E39" s="13">
        <v>1</v>
      </c>
      <c r="F39" s="45"/>
      <c r="G39" s="46" t="s">
        <v>88</v>
      </c>
      <c r="H39" s="35"/>
      <c r="I39" s="35">
        <f>+I40+I41</f>
        <v>8557000</v>
      </c>
      <c r="J39" s="106">
        <f>SUM(J40:J41)</f>
        <v>0</v>
      </c>
      <c r="K39" s="417"/>
      <c r="L39" s="418"/>
      <c r="M39" s="419"/>
      <c r="N39" s="418"/>
      <c r="O39" s="420"/>
      <c r="P39" s="418"/>
      <c r="Q39" s="421"/>
      <c r="R39" s="389" t="s">
        <v>131</v>
      </c>
      <c r="S39" s="69">
        <v>40</v>
      </c>
      <c r="T39" s="70" t="s">
        <v>39</v>
      </c>
      <c r="U39" s="70">
        <v>45000</v>
      </c>
      <c r="V39" s="71">
        <f t="shared" ref="V39:V51" si="12">+S39*U39</f>
        <v>1800000</v>
      </c>
      <c r="W39" s="201">
        <v>700000</v>
      </c>
      <c r="X39" s="88">
        <v>300000</v>
      </c>
      <c r="Y39" s="218">
        <f t="shared" si="10"/>
        <v>1000000</v>
      </c>
    </row>
    <row r="40" spans="1:25" s="4" customFormat="1" ht="14.1" customHeight="1" x14ac:dyDescent="0.15">
      <c r="A40" s="188"/>
      <c r="B40" s="157" t="s">
        <v>96</v>
      </c>
      <c r="C40" s="5"/>
      <c r="D40" s="92"/>
      <c r="E40" s="6">
        <v>4300</v>
      </c>
      <c r="F40" s="37"/>
      <c r="G40" s="38" t="s">
        <v>89</v>
      </c>
      <c r="H40" s="30">
        <v>1864</v>
      </c>
      <c r="I40" s="30">
        <f>+E40*H40</f>
        <v>8015200</v>
      </c>
      <c r="J40" s="39">
        <f t="shared" si="6"/>
        <v>0</v>
      </c>
      <c r="K40" s="63">
        <v>1270</v>
      </c>
      <c r="L40" s="40">
        <f t="shared" si="7"/>
        <v>2367280</v>
      </c>
      <c r="M40" s="7">
        <v>50</v>
      </c>
      <c r="N40" s="40">
        <f>+M40*H40</f>
        <v>93200</v>
      </c>
      <c r="O40" s="41">
        <f>+M40+K40</f>
        <v>1320</v>
      </c>
      <c r="P40" s="40">
        <f>+O40*H40</f>
        <v>2460480</v>
      </c>
      <c r="Q40" s="198">
        <f>+P40/I40</f>
        <v>0.30697674418604654</v>
      </c>
      <c r="R40" s="389" t="s">
        <v>132</v>
      </c>
      <c r="S40" s="69">
        <v>40</v>
      </c>
      <c r="T40" s="70" t="s">
        <v>133</v>
      </c>
      <c r="U40" s="70">
        <v>45000</v>
      </c>
      <c r="V40" s="71">
        <f t="shared" si="12"/>
        <v>1800000</v>
      </c>
      <c r="W40" s="202">
        <v>700000</v>
      </c>
      <c r="X40" s="47">
        <v>300000</v>
      </c>
      <c r="Y40" s="218">
        <f t="shared" si="10"/>
        <v>1000000</v>
      </c>
    </row>
    <row r="41" spans="1:25" s="4" customFormat="1" ht="14.1" customHeight="1" x14ac:dyDescent="0.15">
      <c r="A41" s="188"/>
      <c r="B41" s="157" t="s">
        <v>97</v>
      </c>
      <c r="C41" s="5"/>
      <c r="D41" s="92"/>
      <c r="E41" s="6">
        <v>4300</v>
      </c>
      <c r="F41" s="37"/>
      <c r="G41" s="38" t="s">
        <v>89</v>
      </c>
      <c r="H41" s="30">
        <v>126</v>
      </c>
      <c r="I41" s="30">
        <f t="shared" si="1"/>
        <v>541800</v>
      </c>
      <c r="J41" s="39">
        <f t="shared" si="6"/>
        <v>0</v>
      </c>
      <c r="K41" s="63">
        <v>1270</v>
      </c>
      <c r="L41" s="40">
        <f t="shared" si="7"/>
        <v>160020</v>
      </c>
      <c r="M41" s="7">
        <v>50</v>
      </c>
      <c r="N41" s="40">
        <f>+M41*H41</f>
        <v>6300</v>
      </c>
      <c r="O41" s="41">
        <f>+M41+K41</f>
        <v>1320</v>
      </c>
      <c r="P41" s="40">
        <f>+O41*H41</f>
        <v>166320</v>
      </c>
      <c r="Q41" s="198">
        <f>+P41/I41</f>
        <v>0.30697674418604654</v>
      </c>
      <c r="R41" s="207"/>
      <c r="S41" s="69"/>
      <c r="T41" s="70"/>
      <c r="U41" s="70"/>
      <c r="V41" s="71"/>
      <c r="W41" s="201"/>
      <c r="X41" s="88"/>
      <c r="Y41" s="218"/>
    </row>
    <row r="42" spans="1:25" s="4" customFormat="1" ht="14.1" customHeight="1" x14ac:dyDescent="0.15">
      <c r="A42" s="219"/>
      <c r="B42" s="155" t="s">
        <v>94</v>
      </c>
      <c r="C42" s="98"/>
      <c r="D42" s="99"/>
      <c r="E42" s="13">
        <v>1</v>
      </c>
      <c r="F42" s="45"/>
      <c r="G42" s="46" t="s">
        <v>88</v>
      </c>
      <c r="H42" s="35"/>
      <c r="I42" s="35">
        <f>+I43+I44</f>
        <v>905852</v>
      </c>
      <c r="J42" s="106">
        <f>SUM(J43:J44)</f>
        <v>0</v>
      </c>
      <c r="K42" s="417"/>
      <c r="L42" s="418"/>
      <c r="M42" s="419"/>
      <c r="N42" s="418"/>
      <c r="O42" s="420"/>
      <c r="P42" s="418"/>
      <c r="Q42" s="421"/>
      <c r="R42" s="207"/>
      <c r="S42" s="69">
        <v>600</v>
      </c>
      <c r="T42" s="70" t="s">
        <v>39</v>
      </c>
      <c r="U42" s="70">
        <v>50</v>
      </c>
      <c r="V42" s="71">
        <f t="shared" si="12"/>
        <v>30000</v>
      </c>
      <c r="W42" s="201">
        <v>10000</v>
      </c>
      <c r="X42" s="88">
        <v>5000</v>
      </c>
      <c r="Y42" s="218">
        <f>+X41+W42</f>
        <v>10000</v>
      </c>
    </row>
    <row r="43" spans="1:25" s="4" customFormat="1" ht="14.1" customHeight="1" x14ac:dyDescent="0.15">
      <c r="A43" s="221"/>
      <c r="B43" s="159" t="s">
        <v>95</v>
      </c>
      <c r="C43" s="34"/>
      <c r="D43" s="44"/>
      <c r="E43" s="6">
        <v>1</v>
      </c>
      <c r="F43" s="37"/>
      <c r="G43" s="38" t="s">
        <v>30</v>
      </c>
      <c r="H43" s="30">
        <v>512037</v>
      </c>
      <c r="I43" s="30">
        <f t="shared" ref="I43:I44" si="13">+E43*H43</f>
        <v>512037</v>
      </c>
      <c r="J43" s="39">
        <f t="shared" ref="J43:J44" si="14">+F43*H43</f>
        <v>0</v>
      </c>
      <c r="K43" s="63">
        <v>1</v>
      </c>
      <c r="L43" s="40">
        <f t="shared" si="7"/>
        <v>512037</v>
      </c>
      <c r="M43" s="7">
        <v>0</v>
      </c>
      <c r="N43" s="40">
        <f>+M43*H43</f>
        <v>0</v>
      </c>
      <c r="O43" s="41">
        <f>+M43+K43</f>
        <v>1</v>
      </c>
      <c r="P43" s="40">
        <f>+O43*H43</f>
        <v>512037</v>
      </c>
      <c r="Q43" s="198">
        <f t="shared" ref="Q43:Q44" si="15">+P43/I43</f>
        <v>1</v>
      </c>
      <c r="R43" s="207"/>
      <c r="S43" s="69">
        <v>3</v>
      </c>
      <c r="T43" s="70" t="s">
        <v>37</v>
      </c>
      <c r="U43" s="70">
        <v>15000</v>
      </c>
      <c r="V43" s="71">
        <f t="shared" si="12"/>
        <v>45000</v>
      </c>
      <c r="W43" s="201">
        <v>15000</v>
      </c>
      <c r="X43" s="88">
        <v>5000</v>
      </c>
      <c r="Y43" s="218">
        <f>+X42+W43</f>
        <v>20000</v>
      </c>
    </row>
    <row r="44" spans="1:25" s="4" customFormat="1" ht="14.1" customHeight="1" x14ac:dyDescent="0.15">
      <c r="A44" s="221"/>
      <c r="B44" s="159" t="s">
        <v>95</v>
      </c>
      <c r="C44" s="34"/>
      <c r="D44" s="44"/>
      <c r="E44" s="6">
        <v>1</v>
      </c>
      <c r="F44" s="37"/>
      <c r="G44" s="38" t="s">
        <v>30</v>
      </c>
      <c r="H44" s="30">
        <v>393815</v>
      </c>
      <c r="I44" s="30">
        <f t="shared" si="13"/>
        <v>393815</v>
      </c>
      <c r="J44" s="39">
        <f t="shared" si="14"/>
        <v>0</v>
      </c>
      <c r="K44" s="63">
        <v>0</v>
      </c>
      <c r="L44" s="40">
        <f t="shared" si="7"/>
        <v>0</v>
      </c>
      <c r="M44" s="7">
        <v>0</v>
      </c>
      <c r="N44" s="40">
        <f>+M44*H44</f>
        <v>0</v>
      </c>
      <c r="O44" s="41">
        <f>+M44+K44</f>
        <v>0</v>
      </c>
      <c r="P44" s="40">
        <f>+O44*H44</f>
        <v>0</v>
      </c>
      <c r="Q44" s="198">
        <f t="shared" si="15"/>
        <v>0</v>
      </c>
      <c r="R44" s="207"/>
      <c r="S44" s="69">
        <v>2</v>
      </c>
      <c r="T44" s="70" t="s">
        <v>45</v>
      </c>
      <c r="U44" s="70">
        <v>32000</v>
      </c>
      <c r="V44" s="71">
        <f t="shared" si="12"/>
        <v>64000</v>
      </c>
      <c r="W44" s="201">
        <v>33000</v>
      </c>
      <c r="X44" s="88"/>
      <c r="Y44" s="218">
        <f t="shared" ref="Y42:Y74" si="16">+X44+W44</f>
        <v>33000</v>
      </c>
    </row>
    <row r="45" spans="1:25" s="4" customFormat="1" ht="14.1" customHeight="1" x14ac:dyDescent="0.15">
      <c r="A45" s="246"/>
      <c r="B45" s="160" t="s">
        <v>111</v>
      </c>
      <c r="C45" s="98"/>
      <c r="D45" s="99"/>
      <c r="E45" s="13">
        <v>1</v>
      </c>
      <c r="F45" s="45"/>
      <c r="G45" s="46" t="s">
        <v>88</v>
      </c>
      <c r="H45" s="35"/>
      <c r="I45" s="35">
        <f>+I46+I48+I49+I50+I51+I52</f>
        <v>780300</v>
      </c>
      <c r="J45" s="161">
        <f>SUM(J46)</f>
        <v>0</v>
      </c>
      <c r="K45" s="417"/>
      <c r="L45" s="418"/>
      <c r="M45" s="419"/>
      <c r="N45" s="418"/>
      <c r="O45" s="420"/>
      <c r="P45" s="418"/>
      <c r="Q45" s="421"/>
      <c r="R45" s="207"/>
      <c r="S45" s="69">
        <v>2</v>
      </c>
      <c r="T45" s="70" t="s">
        <v>56</v>
      </c>
      <c r="U45" s="70">
        <v>16500</v>
      </c>
      <c r="V45" s="71">
        <f t="shared" si="12"/>
        <v>33000</v>
      </c>
      <c r="W45" s="201">
        <v>16500</v>
      </c>
      <c r="X45" s="88"/>
      <c r="Y45" s="218">
        <f t="shared" si="16"/>
        <v>16500</v>
      </c>
    </row>
    <row r="46" spans="1:25" s="9" customFormat="1" ht="14.1" customHeight="1" x14ac:dyDescent="0.15">
      <c r="A46" s="222"/>
      <c r="B46" s="158" t="s">
        <v>112</v>
      </c>
      <c r="C46" s="5"/>
      <c r="D46" s="92"/>
      <c r="E46" s="6">
        <v>300</v>
      </c>
      <c r="F46" s="37"/>
      <c r="G46" s="38" t="s">
        <v>113</v>
      </c>
      <c r="H46" s="30">
        <v>2601</v>
      </c>
      <c r="I46" s="30">
        <f t="shared" ref="I46" si="17">+E46*H46</f>
        <v>780300</v>
      </c>
      <c r="J46" s="162">
        <f t="shared" ref="J46" si="18">+F46*H46</f>
        <v>0</v>
      </c>
      <c r="K46" s="64">
        <v>110</v>
      </c>
      <c r="L46" s="40">
        <f t="shared" si="7"/>
        <v>286110</v>
      </c>
      <c r="M46" s="7">
        <v>80</v>
      </c>
      <c r="N46" s="40">
        <f>+M46*H46</f>
        <v>208080</v>
      </c>
      <c r="O46" s="41">
        <f>+M46+K46</f>
        <v>190</v>
      </c>
      <c r="P46" s="40">
        <f>+O46*H46</f>
        <v>494190</v>
      </c>
      <c r="Q46" s="198">
        <f>+P46/I46</f>
        <v>0.6333333333333333</v>
      </c>
      <c r="R46" s="207"/>
      <c r="S46" s="69">
        <v>4</v>
      </c>
      <c r="T46" s="70" t="s">
        <v>56</v>
      </c>
      <c r="U46" s="70">
        <v>25000</v>
      </c>
      <c r="V46" s="75">
        <f t="shared" si="12"/>
        <v>100000</v>
      </c>
      <c r="W46" s="201">
        <v>25000</v>
      </c>
      <c r="X46" s="88">
        <v>250000</v>
      </c>
      <c r="Y46" s="218">
        <f t="shared" si="16"/>
        <v>275000</v>
      </c>
    </row>
    <row r="47" spans="1:25" s="4" customFormat="1" ht="14.1" customHeight="1" x14ac:dyDescent="0.15">
      <c r="A47" s="221"/>
      <c r="B47" s="36"/>
      <c r="C47" s="34"/>
      <c r="D47" s="44"/>
      <c r="E47" s="10"/>
      <c r="F47" s="37"/>
      <c r="G47" s="38"/>
      <c r="H47" s="30"/>
      <c r="I47" s="30"/>
      <c r="J47" s="39"/>
      <c r="K47" s="63"/>
      <c r="L47" s="40"/>
      <c r="M47" s="7"/>
      <c r="N47" s="40"/>
      <c r="O47" s="41"/>
      <c r="P47" s="40"/>
      <c r="Q47" s="198"/>
      <c r="R47" s="207"/>
      <c r="S47" s="69">
        <v>4</v>
      </c>
      <c r="T47" s="70" t="s">
        <v>56</v>
      </c>
      <c r="U47" s="70">
        <v>66000</v>
      </c>
      <c r="V47" s="71">
        <f t="shared" si="12"/>
        <v>264000</v>
      </c>
      <c r="W47" s="201">
        <v>132000</v>
      </c>
      <c r="X47" s="88"/>
      <c r="Y47" s="218">
        <f t="shared" si="16"/>
        <v>132000</v>
      </c>
    </row>
    <row r="48" spans="1:25" s="4" customFormat="1" ht="14.1" customHeight="1" x14ac:dyDescent="0.15">
      <c r="A48" s="221"/>
      <c r="B48" s="36"/>
      <c r="C48" s="34"/>
      <c r="D48" s="44"/>
      <c r="E48" s="10"/>
      <c r="F48" s="37"/>
      <c r="G48" s="38"/>
      <c r="H48" s="30"/>
      <c r="I48" s="30"/>
      <c r="J48" s="39"/>
      <c r="K48" s="63"/>
      <c r="L48" s="40"/>
      <c r="M48" s="7"/>
      <c r="N48" s="40"/>
      <c r="O48" s="41"/>
      <c r="P48" s="40"/>
      <c r="Q48" s="198"/>
      <c r="R48" s="207"/>
      <c r="S48" s="69">
        <v>2</v>
      </c>
      <c r="T48" s="70" t="s">
        <v>56</v>
      </c>
      <c r="U48" s="70">
        <v>42000</v>
      </c>
      <c r="V48" s="71">
        <f t="shared" si="12"/>
        <v>84000</v>
      </c>
      <c r="W48" s="202">
        <v>42000</v>
      </c>
      <c r="X48" s="47"/>
      <c r="Y48" s="218">
        <f t="shared" si="16"/>
        <v>42000</v>
      </c>
    </row>
    <row r="49" spans="1:25" s="4" customFormat="1" ht="14.1" customHeight="1" x14ac:dyDescent="0.15">
      <c r="A49" s="221"/>
      <c r="B49" s="36"/>
      <c r="C49" s="34"/>
      <c r="D49" s="44"/>
      <c r="E49" s="8"/>
      <c r="F49" s="42"/>
      <c r="G49" s="38"/>
      <c r="H49" s="30"/>
      <c r="I49" s="30"/>
      <c r="J49" s="39"/>
      <c r="K49" s="63"/>
      <c r="L49" s="40"/>
      <c r="M49" s="7"/>
      <c r="N49" s="40"/>
      <c r="O49" s="41"/>
      <c r="P49" s="40"/>
      <c r="Q49" s="198"/>
      <c r="R49" s="209"/>
      <c r="S49" s="76">
        <v>1</v>
      </c>
      <c r="T49" s="74" t="s">
        <v>57</v>
      </c>
      <c r="U49" s="74">
        <v>120000</v>
      </c>
      <c r="V49" s="75">
        <f t="shared" si="12"/>
        <v>120000</v>
      </c>
      <c r="W49" s="203">
        <v>120000</v>
      </c>
      <c r="X49" s="89"/>
      <c r="Y49" s="218">
        <f t="shared" si="16"/>
        <v>120000</v>
      </c>
    </row>
    <row r="50" spans="1:25" s="4" customFormat="1" ht="14.1" customHeight="1" x14ac:dyDescent="0.15">
      <c r="A50" s="221"/>
      <c r="B50" s="36"/>
      <c r="C50" s="34"/>
      <c r="D50" s="44"/>
      <c r="E50" s="6"/>
      <c r="F50" s="37"/>
      <c r="G50" s="38"/>
      <c r="H50" s="30"/>
      <c r="I50" s="30"/>
      <c r="J50" s="39"/>
      <c r="K50" s="63"/>
      <c r="L50" s="40"/>
      <c r="M50" s="7"/>
      <c r="N50" s="40"/>
      <c r="O50" s="41"/>
      <c r="P50" s="40"/>
      <c r="Q50" s="198"/>
      <c r="R50" s="209"/>
      <c r="S50" s="76">
        <v>2</v>
      </c>
      <c r="T50" s="74" t="s">
        <v>38</v>
      </c>
      <c r="U50" s="74">
        <v>180000</v>
      </c>
      <c r="V50" s="75">
        <f t="shared" si="12"/>
        <v>360000</v>
      </c>
      <c r="W50" s="203">
        <v>180000</v>
      </c>
      <c r="X50" s="89"/>
      <c r="Y50" s="218">
        <f t="shared" si="16"/>
        <v>180000</v>
      </c>
    </row>
    <row r="51" spans="1:25" s="4" customFormat="1" ht="14.1" customHeight="1" x14ac:dyDescent="0.15">
      <c r="A51" s="221"/>
      <c r="B51" s="36"/>
      <c r="C51" s="34"/>
      <c r="D51" s="44"/>
      <c r="E51" s="6"/>
      <c r="F51" s="37"/>
      <c r="G51" s="38"/>
      <c r="H51" s="30"/>
      <c r="I51" s="30"/>
      <c r="J51" s="39"/>
      <c r="K51" s="63"/>
      <c r="L51" s="40"/>
      <c r="M51" s="7"/>
      <c r="N51" s="40"/>
      <c r="O51" s="41"/>
      <c r="P51" s="40"/>
      <c r="Q51" s="198"/>
      <c r="R51" s="209"/>
      <c r="S51" s="76">
        <v>2</v>
      </c>
      <c r="T51" s="74" t="s">
        <v>56</v>
      </c>
      <c r="U51" s="74">
        <v>15000</v>
      </c>
      <c r="V51" s="75">
        <f t="shared" si="12"/>
        <v>30000</v>
      </c>
      <c r="W51" s="201">
        <v>15000</v>
      </c>
      <c r="X51" s="88"/>
      <c r="Y51" s="218">
        <f t="shared" si="16"/>
        <v>15000</v>
      </c>
    </row>
    <row r="52" spans="1:25" s="4" customFormat="1" ht="14.1" customHeight="1" x14ac:dyDescent="0.15">
      <c r="A52" s="221"/>
      <c r="B52" s="36"/>
      <c r="C52" s="34"/>
      <c r="D52" s="44"/>
      <c r="E52" s="6"/>
      <c r="F52" s="37"/>
      <c r="G52" s="38"/>
      <c r="H52" s="30"/>
      <c r="I52" s="30"/>
      <c r="J52" s="39"/>
      <c r="K52" s="63"/>
      <c r="L52" s="40"/>
      <c r="M52" s="7"/>
      <c r="N52" s="40"/>
      <c r="O52" s="41"/>
      <c r="P52" s="40"/>
      <c r="Q52" s="198"/>
      <c r="R52" s="209"/>
      <c r="S52" s="76"/>
      <c r="T52" s="73"/>
      <c r="U52" s="73"/>
      <c r="V52" s="75"/>
      <c r="W52" s="201"/>
      <c r="X52" s="88"/>
      <c r="Y52" s="218">
        <f t="shared" si="16"/>
        <v>0</v>
      </c>
    </row>
    <row r="53" spans="1:25" s="4" customFormat="1" ht="14.1" customHeight="1" x14ac:dyDescent="0.15">
      <c r="A53" s="221"/>
      <c r="B53" s="36"/>
      <c r="C53" s="34"/>
      <c r="D53" s="44"/>
      <c r="E53" s="6"/>
      <c r="F53" s="37"/>
      <c r="G53" s="38"/>
      <c r="H53" s="30"/>
      <c r="I53" s="30"/>
      <c r="J53" s="39"/>
      <c r="K53" s="63"/>
      <c r="L53" s="40"/>
      <c r="M53" s="7"/>
      <c r="N53" s="40"/>
      <c r="O53" s="41"/>
      <c r="P53" s="40"/>
      <c r="Q53" s="198"/>
      <c r="R53" s="205" t="s">
        <v>58</v>
      </c>
      <c r="S53" s="73"/>
      <c r="T53" s="73"/>
      <c r="U53" s="73"/>
      <c r="V53" s="81"/>
      <c r="W53" s="201"/>
      <c r="X53" s="88"/>
      <c r="Y53" s="218">
        <f t="shared" si="16"/>
        <v>0</v>
      </c>
    </row>
    <row r="54" spans="1:25" s="4" customFormat="1" ht="14.1" customHeight="1" x14ac:dyDescent="0.15">
      <c r="A54" s="221"/>
      <c r="B54" s="36"/>
      <c r="C54" s="34"/>
      <c r="D54" s="44"/>
      <c r="E54" s="6"/>
      <c r="F54" s="37"/>
      <c r="G54" s="38"/>
      <c r="H54" s="30"/>
      <c r="I54" s="30"/>
      <c r="J54" s="39"/>
      <c r="K54" s="63"/>
      <c r="L54" s="40"/>
      <c r="M54" s="7"/>
      <c r="N54" s="40"/>
      <c r="O54" s="41"/>
      <c r="P54" s="40"/>
      <c r="Q54" s="198"/>
      <c r="R54" s="210"/>
      <c r="S54" s="76"/>
      <c r="T54" s="74"/>
      <c r="U54" s="74"/>
      <c r="V54" s="75"/>
      <c r="W54" s="201"/>
      <c r="X54" s="88"/>
      <c r="Y54" s="218">
        <f t="shared" si="16"/>
        <v>0</v>
      </c>
    </row>
    <row r="55" spans="1:25" s="4" customFormat="1" ht="14.1" customHeight="1" x14ac:dyDescent="0.15">
      <c r="A55" s="221"/>
      <c r="B55" s="36"/>
      <c r="C55" s="34"/>
      <c r="D55" s="44"/>
      <c r="E55" s="6"/>
      <c r="F55" s="37"/>
      <c r="G55" s="38"/>
      <c r="H55" s="30"/>
      <c r="I55" s="30"/>
      <c r="J55" s="39"/>
      <c r="K55" s="63"/>
      <c r="L55" s="40"/>
      <c r="M55" s="7"/>
      <c r="N55" s="40"/>
      <c r="O55" s="41"/>
      <c r="P55" s="40"/>
      <c r="Q55" s="198"/>
      <c r="R55" s="393" t="s">
        <v>136</v>
      </c>
      <c r="S55" s="76">
        <v>630</v>
      </c>
      <c r="T55" s="74" t="s">
        <v>39</v>
      </c>
      <c r="U55" s="74">
        <v>440</v>
      </c>
      <c r="V55" s="75">
        <f t="shared" ref="V55:V67" si="19">+S55*U55</f>
        <v>277200</v>
      </c>
      <c r="W55" s="201">
        <v>120000</v>
      </c>
      <c r="X55" s="88">
        <v>79200</v>
      </c>
      <c r="Y55" s="218">
        <f t="shared" si="16"/>
        <v>199200</v>
      </c>
    </row>
    <row r="56" spans="1:25" s="4" customFormat="1" ht="14.1" customHeight="1" x14ac:dyDescent="0.15">
      <c r="A56" s="221"/>
      <c r="B56" s="36"/>
      <c r="C56" s="34"/>
      <c r="D56" s="48"/>
      <c r="E56" s="6"/>
      <c r="F56" s="37"/>
      <c r="G56" s="38"/>
      <c r="H56" s="30"/>
      <c r="I56" s="30"/>
      <c r="J56" s="39"/>
      <c r="K56" s="63"/>
      <c r="L56" s="40"/>
      <c r="M56" s="7"/>
      <c r="N56" s="40"/>
      <c r="O56" s="41"/>
      <c r="P56" s="40"/>
      <c r="Q56" s="198"/>
      <c r="R56" s="389" t="s">
        <v>40</v>
      </c>
      <c r="S56" s="69">
        <v>2</v>
      </c>
      <c r="T56" s="70" t="s">
        <v>41</v>
      </c>
      <c r="U56" s="70">
        <v>11000</v>
      </c>
      <c r="V56" s="75">
        <f t="shared" si="19"/>
        <v>22000</v>
      </c>
      <c r="W56" s="201">
        <v>11000</v>
      </c>
      <c r="X56" s="88"/>
      <c r="Y56" s="218">
        <f t="shared" si="16"/>
        <v>11000</v>
      </c>
    </row>
    <row r="57" spans="1:25" s="4" customFormat="1" ht="14.1" customHeight="1" x14ac:dyDescent="0.15">
      <c r="A57" s="247" t="s">
        <v>91</v>
      </c>
      <c r="B57" s="107"/>
      <c r="C57" s="107"/>
      <c r="D57" s="108"/>
      <c r="E57" s="109">
        <v>1</v>
      </c>
      <c r="F57" s="110"/>
      <c r="G57" s="111" t="s">
        <v>88</v>
      </c>
      <c r="H57" s="112"/>
      <c r="I57" s="113">
        <f>+I24+I28+I32+I35+I39+I42+I45</f>
        <v>15866772</v>
      </c>
      <c r="J57" s="114">
        <f>+J24+J28+J32+J35+J39+J42+J45</f>
        <v>0</v>
      </c>
      <c r="K57" s="115"/>
      <c r="L57" s="116">
        <f>SUM(L25:L46)</f>
        <v>5059307</v>
      </c>
      <c r="M57" s="117"/>
      <c r="N57" s="116">
        <f>SUM(N25:N46)</f>
        <v>1949330</v>
      </c>
      <c r="O57" s="118"/>
      <c r="P57" s="116">
        <f>SUM(P24:P47)</f>
        <v>7008637</v>
      </c>
      <c r="Q57" s="199">
        <f>+P57/I57</f>
        <v>0.44171788691486841</v>
      </c>
      <c r="R57" s="389" t="s">
        <v>42</v>
      </c>
      <c r="S57" s="69">
        <v>210</v>
      </c>
      <c r="T57" s="70" t="s">
        <v>39</v>
      </c>
      <c r="U57" s="70">
        <v>200</v>
      </c>
      <c r="V57" s="71">
        <f t="shared" si="19"/>
        <v>42000</v>
      </c>
      <c r="W57" s="201">
        <v>20000</v>
      </c>
      <c r="X57" s="88">
        <v>6000</v>
      </c>
      <c r="Y57" s="218">
        <f t="shared" si="16"/>
        <v>26000</v>
      </c>
    </row>
    <row r="58" spans="1:25" s="4" customFormat="1" ht="14.1" customHeight="1" x14ac:dyDescent="0.15">
      <c r="A58" s="223"/>
      <c r="B58" s="119" t="s">
        <v>92</v>
      </c>
      <c r="C58" s="120"/>
      <c r="D58" s="121"/>
      <c r="E58" s="122">
        <v>1</v>
      </c>
      <c r="F58" s="123"/>
      <c r="G58" s="124" t="s">
        <v>88</v>
      </c>
      <c r="H58" s="74"/>
      <c r="I58" s="125">
        <f>+I59+I69</f>
        <v>4608174</v>
      </c>
      <c r="J58" s="126">
        <f>+J59+J69</f>
        <v>0</v>
      </c>
      <c r="K58" s="422"/>
      <c r="L58" s="423">
        <f>+L59+L69</f>
        <v>1746962</v>
      </c>
      <c r="M58" s="424"/>
      <c r="N58" s="425">
        <f>+N59+N69</f>
        <v>723066</v>
      </c>
      <c r="O58" s="426"/>
      <c r="P58" s="425">
        <f>+P59+P69</f>
        <v>2470028</v>
      </c>
      <c r="Q58" s="427">
        <f>+P58/I58</f>
        <v>0.53601014197814578</v>
      </c>
      <c r="R58" s="389" t="s">
        <v>43</v>
      </c>
      <c r="S58" s="72">
        <v>1</v>
      </c>
      <c r="T58" s="72" t="s">
        <v>44</v>
      </c>
      <c r="U58" s="72">
        <v>6000</v>
      </c>
      <c r="V58" s="71">
        <f t="shared" si="19"/>
        <v>6000</v>
      </c>
      <c r="W58" s="201">
        <v>6000</v>
      </c>
      <c r="X58" s="88"/>
      <c r="Y58" s="218">
        <f t="shared" si="16"/>
        <v>6000</v>
      </c>
    </row>
    <row r="59" spans="1:25" s="4" customFormat="1" ht="14.1" customHeight="1" x14ac:dyDescent="0.15">
      <c r="A59" s="169"/>
      <c r="B59" s="132" t="s">
        <v>92</v>
      </c>
      <c r="C59" s="95"/>
      <c r="D59" s="133"/>
      <c r="E59" s="97">
        <v>1</v>
      </c>
      <c r="F59" s="101"/>
      <c r="G59" s="102" t="s">
        <v>88</v>
      </c>
      <c r="H59" s="103"/>
      <c r="I59" s="134">
        <f>+I60+I68</f>
        <v>2862829</v>
      </c>
      <c r="J59" s="135">
        <f>+J62+J68</f>
        <v>0</v>
      </c>
      <c r="K59" s="408"/>
      <c r="L59" s="409">
        <f>+L60+L68</f>
        <v>1190438</v>
      </c>
      <c r="M59" s="410"/>
      <c r="N59" s="409">
        <f>+N60+N68</f>
        <v>508640</v>
      </c>
      <c r="O59" s="411"/>
      <c r="P59" s="409">
        <f>+P60+P68</f>
        <v>1699078</v>
      </c>
      <c r="Q59" s="412">
        <f>+P59/I59</f>
        <v>0.59349615362985353</v>
      </c>
      <c r="R59" s="389" t="s">
        <v>46</v>
      </c>
      <c r="S59" s="69">
        <v>2</v>
      </c>
      <c r="T59" s="70" t="s">
        <v>44</v>
      </c>
      <c r="U59" s="70">
        <v>23000</v>
      </c>
      <c r="V59" s="75">
        <f t="shared" si="19"/>
        <v>46000</v>
      </c>
      <c r="W59" s="201">
        <v>46000</v>
      </c>
      <c r="X59" s="88"/>
      <c r="Y59" s="218">
        <f t="shared" si="16"/>
        <v>46000</v>
      </c>
    </row>
    <row r="60" spans="1:25" s="4" customFormat="1" ht="14.1" customHeight="1" x14ac:dyDescent="0.15">
      <c r="A60" s="224"/>
      <c r="B60" s="138" t="s">
        <v>119</v>
      </c>
      <c r="C60" s="138"/>
      <c r="D60" s="139"/>
      <c r="E60" s="140">
        <v>1</v>
      </c>
      <c r="F60" s="141"/>
      <c r="G60" s="142" t="s">
        <v>88</v>
      </c>
      <c r="H60" s="143"/>
      <c r="I60" s="144">
        <f>+I62</f>
        <v>1434820</v>
      </c>
      <c r="J60" s="145">
        <f>+J62</f>
        <v>0</v>
      </c>
      <c r="K60" s="428"/>
      <c r="L60" s="429">
        <f>+L62</f>
        <v>735100</v>
      </c>
      <c r="M60" s="430"/>
      <c r="N60" s="429">
        <f>+N62</f>
        <v>333200</v>
      </c>
      <c r="O60" s="431"/>
      <c r="P60" s="429">
        <f>+P62</f>
        <v>1068300</v>
      </c>
      <c r="Q60" s="432"/>
      <c r="R60" s="389" t="s">
        <v>47</v>
      </c>
      <c r="S60" s="69">
        <v>2</v>
      </c>
      <c r="T60" s="70" t="s">
        <v>44</v>
      </c>
      <c r="U60" s="70">
        <v>6000</v>
      </c>
      <c r="V60" s="71">
        <f t="shared" si="19"/>
        <v>12000</v>
      </c>
      <c r="W60" s="201">
        <v>12000</v>
      </c>
      <c r="X60" s="88"/>
      <c r="Y60" s="218">
        <f t="shared" si="16"/>
        <v>12000</v>
      </c>
    </row>
    <row r="61" spans="1:25" s="4" customFormat="1" ht="14.1" customHeight="1" x14ac:dyDescent="0.15">
      <c r="A61" s="188"/>
      <c r="B61" s="100" t="s">
        <v>119</v>
      </c>
      <c r="C61" s="5"/>
      <c r="D61" s="92"/>
      <c r="E61" s="6">
        <v>1</v>
      </c>
      <c r="F61" s="37"/>
      <c r="G61" s="38" t="s">
        <v>88</v>
      </c>
      <c r="H61" s="30"/>
      <c r="I61" s="146">
        <f>+I62</f>
        <v>1434820</v>
      </c>
      <c r="J61" s="147">
        <f>+J62</f>
        <v>0</v>
      </c>
      <c r="K61" s="136"/>
      <c r="L61" s="130">
        <f>+L62</f>
        <v>735100</v>
      </c>
      <c r="M61" s="137"/>
      <c r="N61" s="130">
        <f>+N62</f>
        <v>333200</v>
      </c>
      <c r="O61" s="131"/>
      <c r="P61" s="130">
        <f>+P62</f>
        <v>1068300</v>
      </c>
      <c r="Q61" s="168"/>
      <c r="R61" s="389" t="s">
        <v>48</v>
      </c>
      <c r="S61" s="69">
        <v>2</v>
      </c>
      <c r="T61" s="70" t="s">
        <v>44</v>
      </c>
      <c r="U61" s="70">
        <v>23000</v>
      </c>
      <c r="V61" s="71">
        <f t="shared" si="19"/>
        <v>46000</v>
      </c>
      <c r="W61" s="201">
        <v>0</v>
      </c>
      <c r="X61" s="88"/>
      <c r="Y61" s="218">
        <f t="shared" si="16"/>
        <v>0</v>
      </c>
    </row>
    <row r="62" spans="1:25" s="4" customFormat="1" ht="14.1" customHeight="1" x14ac:dyDescent="0.15">
      <c r="A62" s="188"/>
      <c r="B62" s="100" t="s">
        <v>119</v>
      </c>
      <c r="C62" s="5"/>
      <c r="D62" s="148"/>
      <c r="E62" s="12">
        <v>1</v>
      </c>
      <c r="F62" s="37"/>
      <c r="G62" s="38" t="s">
        <v>88</v>
      </c>
      <c r="H62" s="30"/>
      <c r="I62" s="146">
        <f>+I63+I64</f>
        <v>1434820</v>
      </c>
      <c r="J62" s="147">
        <f>+J63+J64+J65</f>
        <v>0</v>
      </c>
      <c r="K62" s="136"/>
      <c r="L62" s="130">
        <f>+L63+L64</f>
        <v>735100</v>
      </c>
      <c r="M62" s="137"/>
      <c r="N62" s="130">
        <f>+N63+N64</f>
        <v>333200</v>
      </c>
      <c r="O62" s="131"/>
      <c r="P62" s="130">
        <f>+P63+P64</f>
        <v>1068300</v>
      </c>
      <c r="Q62" s="168"/>
      <c r="R62" s="389" t="s">
        <v>49</v>
      </c>
      <c r="S62" s="69">
        <v>2</v>
      </c>
      <c r="T62" s="70" t="s">
        <v>45</v>
      </c>
      <c r="U62" s="70">
        <v>78000</v>
      </c>
      <c r="V62" s="71">
        <f t="shared" si="19"/>
        <v>156000</v>
      </c>
      <c r="W62" s="201">
        <v>78000</v>
      </c>
      <c r="X62" s="88"/>
      <c r="Y62" s="218">
        <f t="shared" si="16"/>
        <v>78000</v>
      </c>
    </row>
    <row r="63" spans="1:25" s="4" customFormat="1" ht="14.1" customHeight="1" x14ac:dyDescent="0.15">
      <c r="A63" s="188"/>
      <c r="B63" s="149" t="s">
        <v>120</v>
      </c>
      <c r="C63" s="5"/>
      <c r="D63" s="150"/>
      <c r="E63" s="6">
        <v>1</v>
      </c>
      <c r="F63" s="37"/>
      <c r="G63" s="38" t="s">
        <v>88</v>
      </c>
      <c r="H63" s="146">
        <v>152000</v>
      </c>
      <c r="I63" s="146">
        <f t="shared" ref="I63" si="20">+E63*H63</f>
        <v>152000</v>
      </c>
      <c r="J63" s="147">
        <f t="shared" ref="J63:J66" si="21">+F63*H63</f>
        <v>0</v>
      </c>
      <c r="K63" s="136">
        <v>1</v>
      </c>
      <c r="L63" s="130">
        <f>+K63*H63</f>
        <v>152000</v>
      </c>
      <c r="M63" s="137">
        <v>0</v>
      </c>
      <c r="N63" s="130">
        <f t="shared" ref="N63:N64" si="22">+M63*H63</f>
        <v>0</v>
      </c>
      <c r="O63" s="151">
        <f t="shared" ref="O63:O64" si="23">+M63+K63</f>
        <v>1</v>
      </c>
      <c r="P63" s="130">
        <f t="shared" ref="P63:P64" si="24">+O63*H63</f>
        <v>152000</v>
      </c>
      <c r="Q63" s="168">
        <f>+P63/I63</f>
        <v>1</v>
      </c>
      <c r="R63" s="389" t="s">
        <v>50</v>
      </c>
      <c r="S63" s="69">
        <v>210</v>
      </c>
      <c r="T63" s="70" t="s">
        <v>51</v>
      </c>
      <c r="U63" s="70">
        <v>250</v>
      </c>
      <c r="V63" s="71">
        <f t="shared" si="19"/>
        <v>52500</v>
      </c>
      <c r="W63" s="201">
        <v>7500</v>
      </c>
      <c r="X63" s="88">
        <v>7500</v>
      </c>
      <c r="Y63" s="218">
        <f t="shared" si="16"/>
        <v>15000</v>
      </c>
    </row>
    <row r="64" spans="1:25" s="4" customFormat="1" ht="14.1" customHeight="1" x14ac:dyDescent="0.15">
      <c r="A64" s="188"/>
      <c r="B64" s="149" t="s">
        <v>121</v>
      </c>
      <c r="C64" s="5"/>
      <c r="D64" s="92"/>
      <c r="E64" s="6">
        <v>154</v>
      </c>
      <c r="F64" s="37"/>
      <c r="G64" s="38" t="s">
        <v>93</v>
      </c>
      <c r="H64" s="146">
        <v>8330</v>
      </c>
      <c r="I64" s="146">
        <f>+E64*H64</f>
        <v>1282820</v>
      </c>
      <c r="J64" s="147">
        <f t="shared" si="21"/>
        <v>0</v>
      </c>
      <c r="K64" s="136">
        <v>70</v>
      </c>
      <c r="L64" s="130">
        <f>+K64*H64</f>
        <v>583100</v>
      </c>
      <c r="M64" s="137">
        <v>40</v>
      </c>
      <c r="N64" s="130">
        <f t="shared" si="22"/>
        <v>333200</v>
      </c>
      <c r="O64" s="151">
        <f t="shared" si="23"/>
        <v>110</v>
      </c>
      <c r="P64" s="130">
        <f t="shared" si="24"/>
        <v>916300</v>
      </c>
      <c r="Q64" s="168">
        <f>+P64/I64</f>
        <v>0.7142857142857143</v>
      </c>
      <c r="R64" s="389" t="s">
        <v>52</v>
      </c>
      <c r="S64" s="69">
        <v>1</v>
      </c>
      <c r="T64" s="70" t="s">
        <v>44</v>
      </c>
      <c r="U64" s="70">
        <v>5000</v>
      </c>
      <c r="V64" s="71">
        <f t="shared" si="19"/>
        <v>5000</v>
      </c>
      <c r="W64" s="201">
        <v>5000</v>
      </c>
      <c r="X64" s="88"/>
      <c r="Y64" s="218">
        <f t="shared" si="16"/>
        <v>5000</v>
      </c>
    </row>
    <row r="65" spans="1:25" s="4" customFormat="1" ht="14.1" customHeight="1" x14ac:dyDescent="0.15">
      <c r="A65" s="188"/>
      <c r="B65" s="152"/>
      <c r="C65" s="153"/>
      <c r="D65" s="92"/>
      <c r="E65" s="6"/>
      <c r="F65" s="37"/>
      <c r="G65" s="38"/>
      <c r="H65" s="146"/>
      <c r="I65" s="146"/>
      <c r="J65" s="147">
        <f>SUM(J66)</f>
        <v>0</v>
      </c>
      <c r="K65" s="136"/>
      <c r="L65" s="130"/>
      <c r="M65" s="137"/>
      <c r="N65" s="130"/>
      <c r="O65" s="151"/>
      <c r="P65" s="130"/>
      <c r="Q65" s="168"/>
      <c r="R65" s="389" t="s">
        <v>53</v>
      </c>
      <c r="S65" s="69">
        <v>2</v>
      </c>
      <c r="T65" s="70" t="s">
        <v>45</v>
      </c>
      <c r="U65" s="70">
        <v>15000</v>
      </c>
      <c r="V65" s="71">
        <f t="shared" si="19"/>
        <v>30000</v>
      </c>
      <c r="W65" s="201">
        <v>15000</v>
      </c>
      <c r="X65" s="88"/>
      <c r="Y65" s="218">
        <f t="shared" si="16"/>
        <v>15000</v>
      </c>
    </row>
    <row r="66" spans="1:25" s="4" customFormat="1" ht="14.1" customHeight="1" x14ac:dyDescent="0.15">
      <c r="A66" s="188"/>
      <c r="B66" s="154"/>
      <c r="C66" s="153"/>
      <c r="D66" s="92"/>
      <c r="E66" s="6"/>
      <c r="F66" s="37"/>
      <c r="G66" s="38"/>
      <c r="H66" s="30"/>
      <c r="I66" s="146"/>
      <c r="J66" s="147">
        <f t="shared" si="21"/>
        <v>0</v>
      </c>
      <c r="K66" s="127"/>
      <c r="L66" s="128"/>
      <c r="M66" s="129"/>
      <c r="N66" s="130"/>
      <c r="O66" s="151"/>
      <c r="P66" s="130"/>
      <c r="Q66" s="168"/>
      <c r="R66" s="389" t="s">
        <v>54</v>
      </c>
      <c r="S66" s="69">
        <v>210</v>
      </c>
      <c r="T66" s="70" t="s">
        <v>39</v>
      </c>
      <c r="U66" s="70">
        <v>150</v>
      </c>
      <c r="V66" s="71">
        <f t="shared" si="19"/>
        <v>31500</v>
      </c>
      <c r="W66" s="201">
        <v>4500</v>
      </c>
      <c r="X66" s="88">
        <v>4500</v>
      </c>
      <c r="Y66" s="218">
        <f t="shared" si="16"/>
        <v>9000</v>
      </c>
    </row>
    <row r="67" spans="1:25" s="4" customFormat="1" ht="14.1" customHeight="1" x14ac:dyDescent="0.15">
      <c r="A67" s="221"/>
      <c r="B67" s="36"/>
      <c r="C67" s="34"/>
      <c r="D67" s="44"/>
      <c r="E67" s="6"/>
      <c r="F67" s="37"/>
      <c r="G67" s="38"/>
      <c r="H67" s="30"/>
      <c r="I67" s="30"/>
      <c r="J67" s="39"/>
      <c r="K67" s="65"/>
      <c r="L67" s="43"/>
      <c r="M67" s="11"/>
      <c r="N67" s="43"/>
      <c r="O67" s="41"/>
      <c r="P67" s="40"/>
      <c r="Q67" s="198"/>
      <c r="R67" s="389" t="s">
        <v>55</v>
      </c>
      <c r="S67" s="69">
        <v>1</v>
      </c>
      <c r="T67" s="70"/>
      <c r="U67" s="70">
        <v>1500</v>
      </c>
      <c r="V67" s="71">
        <f t="shared" si="19"/>
        <v>1500</v>
      </c>
      <c r="W67" s="201">
        <v>1500</v>
      </c>
      <c r="X67" s="88"/>
      <c r="Y67" s="218">
        <f t="shared" si="16"/>
        <v>1500</v>
      </c>
    </row>
    <row r="68" spans="1:25" s="4" customFormat="1" ht="14.1" customHeight="1" x14ac:dyDescent="0.15">
      <c r="A68" s="163"/>
      <c r="B68" s="164" t="s">
        <v>122</v>
      </c>
      <c r="C68" s="165"/>
      <c r="D68" s="166">
        <v>0.09</v>
      </c>
      <c r="E68" s="140">
        <v>1</v>
      </c>
      <c r="F68" s="141"/>
      <c r="G68" s="142" t="s">
        <v>88</v>
      </c>
      <c r="H68" s="143"/>
      <c r="I68" s="144">
        <f>ROUND(I57*D68,0)</f>
        <v>1428009</v>
      </c>
      <c r="J68" s="167">
        <f>+ROUND(J57*D68,0)</f>
        <v>0</v>
      </c>
      <c r="K68" s="428"/>
      <c r="L68" s="429">
        <f>ROUND(L57*D68,0)</f>
        <v>455338</v>
      </c>
      <c r="M68" s="430"/>
      <c r="N68" s="429">
        <f>ROUND(+D68*N57,0)</f>
        <v>175440</v>
      </c>
      <c r="O68" s="431"/>
      <c r="P68" s="429">
        <f>+L68+N68</f>
        <v>630778</v>
      </c>
      <c r="Q68" s="432">
        <f>+P68/I68</f>
        <v>0.4417185045752513</v>
      </c>
      <c r="R68" s="211"/>
      <c r="S68" s="73"/>
      <c r="T68" s="73"/>
      <c r="U68" s="73"/>
      <c r="V68" s="81"/>
      <c r="W68" s="201"/>
      <c r="X68" s="88"/>
      <c r="Y68" s="218">
        <f t="shared" si="16"/>
        <v>0</v>
      </c>
    </row>
    <row r="69" spans="1:25" s="4" customFormat="1" ht="14.1" customHeight="1" x14ac:dyDescent="0.15">
      <c r="A69" s="442"/>
      <c r="B69" s="434" t="s">
        <v>114</v>
      </c>
      <c r="C69" s="443"/>
      <c r="D69" s="436">
        <v>0.11</v>
      </c>
      <c r="E69" s="437">
        <v>1</v>
      </c>
      <c r="F69" s="438"/>
      <c r="G69" s="439" t="s">
        <v>88</v>
      </c>
      <c r="H69" s="88"/>
      <c r="I69" s="440">
        <f>ROUND(+I57*D69,0)</f>
        <v>1745345</v>
      </c>
      <c r="J69" s="441">
        <f>+ROUND(J57*D69,0)</f>
        <v>0</v>
      </c>
      <c r="K69" s="444"/>
      <c r="L69" s="445">
        <f>ROUND(L57*D69,0)</f>
        <v>556524</v>
      </c>
      <c r="M69" s="446"/>
      <c r="N69" s="445">
        <f>+ROUND(D69*N57,0)</f>
        <v>214426</v>
      </c>
      <c r="O69" s="447"/>
      <c r="P69" s="445">
        <f>+L69+N69</f>
        <v>770950</v>
      </c>
      <c r="Q69" s="448">
        <f>+P69/I69</f>
        <v>0.44171782656151076</v>
      </c>
      <c r="R69" s="207" t="s">
        <v>59</v>
      </c>
      <c r="S69" s="69">
        <v>5</v>
      </c>
      <c r="T69" s="70" t="s">
        <v>56</v>
      </c>
      <c r="U69" s="70">
        <v>400000</v>
      </c>
      <c r="V69" s="75">
        <f>+S69*U69</f>
        <v>2000000</v>
      </c>
      <c r="W69" s="201">
        <v>800000</v>
      </c>
      <c r="X69" s="88">
        <v>400000</v>
      </c>
      <c r="Y69" s="218">
        <f t="shared" si="16"/>
        <v>1200000</v>
      </c>
    </row>
    <row r="70" spans="1:25" s="4" customFormat="1" ht="14.1" customHeight="1" x14ac:dyDescent="0.15">
      <c r="A70" s="248" t="s">
        <v>115</v>
      </c>
      <c r="B70" s="170"/>
      <c r="C70" s="171"/>
      <c r="D70" s="172"/>
      <c r="E70" s="173">
        <v>1</v>
      </c>
      <c r="F70" s="174"/>
      <c r="G70" s="175" t="s">
        <v>88</v>
      </c>
      <c r="H70" s="176"/>
      <c r="I70" s="177">
        <f>+I57+I58</f>
        <v>20474946</v>
      </c>
      <c r="J70" s="178">
        <f>+J57+J58</f>
        <v>0</v>
      </c>
      <c r="K70" s="449"/>
      <c r="L70" s="450">
        <f>+L57+L58</f>
        <v>6806269</v>
      </c>
      <c r="M70" s="451"/>
      <c r="N70" s="450">
        <f>+N57+N58</f>
        <v>2672396</v>
      </c>
      <c r="O70" s="452"/>
      <c r="P70" s="450">
        <f>+L70+N70</f>
        <v>9478665</v>
      </c>
      <c r="Q70" s="453">
        <f>+P70/I70</f>
        <v>0.46293968247828343</v>
      </c>
      <c r="R70" s="207" t="s">
        <v>60</v>
      </c>
      <c r="S70" s="69">
        <v>5</v>
      </c>
      <c r="T70" s="70" t="s">
        <v>56</v>
      </c>
      <c r="U70" s="70">
        <v>350000</v>
      </c>
      <c r="V70" s="75">
        <f>+S70*U70</f>
        <v>1750000</v>
      </c>
      <c r="W70" s="201">
        <v>1050000</v>
      </c>
      <c r="X70" s="88">
        <v>350000</v>
      </c>
      <c r="Y70" s="218">
        <f t="shared" si="16"/>
        <v>1400000</v>
      </c>
    </row>
    <row r="71" spans="1:25" s="4" customFormat="1" ht="14.1" customHeight="1" x14ac:dyDescent="0.15">
      <c r="A71" s="433"/>
      <c r="B71" s="434" t="s">
        <v>58</v>
      </c>
      <c r="C71" s="435"/>
      <c r="D71" s="436">
        <v>0.37</v>
      </c>
      <c r="E71" s="437">
        <v>1</v>
      </c>
      <c r="F71" s="438"/>
      <c r="G71" s="439" t="s">
        <v>88</v>
      </c>
      <c r="H71" s="88"/>
      <c r="I71" s="440">
        <f>ROUND(+I57*D71,0)</f>
        <v>5870706</v>
      </c>
      <c r="J71" s="441">
        <f>+ROUND(J57*D71,0)</f>
        <v>0</v>
      </c>
      <c r="K71" s="136"/>
      <c r="L71" s="130">
        <f>ROUND(L57*D71,0)</f>
        <v>1871944</v>
      </c>
      <c r="M71" s="137"/>
      <c r="N71" s="130">
        <f>ROUND(N57*D71,0)</f>
        <v>721252</v>
      </c>
      <c r="O71" s="131"/>
      <c r="P71" s="130">
        <f t="shared" ref="P71:P74" si="25">+L71+N71</f>
        <v>2593196</v>
      </c>
      <c r="Q71" s="168">
        <f t="shared" ref="Q68:Q73" si="26">+P71/I71</f>
        <v>0.44171791263265442</v>
      </c>
      <c r="R71" s="212" t="s">
        <v>123</v>
      </c>
      <c r="S71" s="76">
        <v>1</v>
      </c>
      <c r="T71" s="79" t="s">
        <v>30</v>
      </c>
      <c r="U71" s="80">
        <v>500000</v>
      </c>
      <c r="V71" s="75">
        <f t="shared" ref="V71:V72" si="27">+S71*U71</f>
        <v>500000</v>
      </c>
      <c r="W71" s="201">
        <f>250000</f>
        <v>250000</v>
      </c>
      <c r="X71" s="88">
        <f>50000</f>
        <v>50000</v>
      </c>
      <c r="Y71" s="218">
        <f t="shared" si="16"/>
        <v>300000</v>
      </c>
    </row>
    <row r="72" spans="1:25" s="4" customFormat="1" ht="14.1" customHeight="1" x14ac:dyDescent="0.15">
      <c r="A72" s="249" t="s">
        <v>116</v>
      </c>
      <c r="B72" s="179"/>
      <c r="C72" s="180"/>
      <c r="D72" s="181"/>
      <c r="E72" s="182">
        <v>1</v>
      </c>
      <c r="F72" s="183"/>
      <c r="G72" s="184" t="s">
        <v>88</v>
      </c>
      <c r="H72" s="185"/>
      <c r="I72" s="186">
        <f>+I70+I71</f>
        <v>26345652</v>
      </c>
      <c r="J72" s="187">
        <f>+J70+J71</f>
        <v>0</v>
      </c>
      <c r="K72" s="192"/>
      <c r="L72" s="193">
        <f>+L70+L71</f>
        <v>8678213</v>
      </c>
      <c r="M72" s="194"/>
      <c r="N72" s="193">
        <f>+N70+N71</f>
        <v>3393648</v>
      </c>
      <c r="O72" s="195"/>
      <c r="P72" s="193">
        <f t="shared" si="25"/>
        <v>12071861</v>
      </c>
      <c r="Q72" s="196">
        <f t="shared" si="26"/>
        <v>0.45821075143632811</v>
      </c>
      <c r="R72" s="207" t="s">
        <v>61</v>
      </c>
      <c r="S72" s="69">
        <v>5</v>
      </c>
      <c r="T72" s="70" t="s">
        <v>124</v>
      </c>
      <c r="U72" s="70">
        <v>50000</v>
      </c>
      <c r="V72" s="75">
        <f t="shared" si="27"/>
        <v>250000</v>
      </c>
      <c r="W72" s="201">
        <v>100000</v>
      </c>
      <c r="X72" s="88">
        <v>50000</v>
      </c>
      <c r="Y72" s="218">
        <f t="shared" si="16"/>
        <v>150000</v>
      </c>
    </row>
    <row r="73" spans="1:25" s="4" customFormat="1" ht="14.1" customHeight="1" x14ac:dyDescent="0.15">
      <c r="A73" s="250"/>
      <c r="B73" s="149" t="s">
        <v>117</v>
      </c>
      <c r="C73" s="189"/>
      <c r="D73" s="92">
        <v>0.28999999999999998</v>
      </c>
      <c r="E73" s="6">
        <v>1</v>
      </c>
      <c r="F73" s="37"/>
      <c r="G73" s="38" t="s">
        <v>88</v>
      </c>
      <c r="H73" s="30"/>
      <c r="I73" s="146">
        <f>ROUND(+I57*D73,0)</f>
        <v>4601364</v>
      </c>
      <c r="J73" s="146">
        <f>+J57*D73</f>
        <v>0</v>
      </c>
      <c r="K73" s="136"/>
      <c r="L73" s="130">
        <f>ROUND(L57*D73,0)</f>
        <v>1467199</v>
      </c>
      <c r="M73" s="137"/>
      <c r="N73" s="130">
        <f>ROUND(N57*D73,0)</f>
        <v>565306</v>
      </c>
      <c r="O73" s="131"/>
      <c r="P73" s="130">
        <f t="shared" si="25"/>
        <v>2032505</v>
      </c>
      <c r="Q73" s="168">
        <f t="shared" si="26"/>
        <v>0.44171793407346172</v>
      </c>
      <c r="R73" s="207"/>
      <c r="S73" s="69"/>
      <c r="T73" s="70"/>
      <c r="U73" s="70"/>
      <c r="V73" s="71"/>
      <c r="W73" s="201"/>
      <c r="X73" s="88"/>
      <c r="Y73" s="218">
        <f t="shared" si="16"/>
        <v>0</v>
      </c>
    </row>
    <row r="74" spans="1:25" s="4" customFormat="1" ht="14.1" customHeight="1" x14ac:dyDescent="0.15">
      <c r="A74" s="250"/>
      <c r="B74" s="149" t="s">
        <v>137</v>
      </c>
      <c r="C74" s="225"/>
      <c r="D74" s="92"/>
      <c r="E74" s="6"/>
      <c r="F74" s="37"/>
      <c r="G74" s="38"/>
      <c r="H74" s="30"/>
      <c r="I74" s="146">
        <v>52984</v>
      </c>
      <c r="J74" s="190"/>
      <c r="K74" s="136"/>
      <c r="L74" s="130">
        <v>4588</v>
      </c>
      <c r="M74" s="137"/>
      <c r="N74" s="130">
        <v>1046</v>
      </c>
      <c r="O74" s="131"/>
      <c r="P74" s="130">
        <f t="shared" si="25"/>
        <v>5634</v>
      </c>
      <c r="Q74" s="168"/>
      <c r="R74" s="207"/>
      <c r="S74" s="69"/>
      <c r="T74" s="70"/>
      <c r="U74" s="70"/>
      <c r="V74" s="71">
        <v>-5200</v>
      </c>
      <c r="W74" s="201">
        <v>61590</v>
      </c>
      <c r="X74" s="88">
        <v>2948</v>
      </c>
      <c r="Y74" s="218">
        <f t="shared" si="16"/>
        <v>64538</v>
      </c>
    </row>
    <row r="75" spans="1:25" s="4" customFormat="1" ht="14.1" customHeight="1" x14ac:dyDescent="0.15">
      <c r="A75" s="251" t="s">
        <v>118</v>
      </c>
      <c r="B75" s="179"/>
      <c r="C75" s="191"/>
      <c r="D75" s="181"/>
      <c r="E75" s="182">
        <v>1</v>
      </c>
      <c r="F75" s="183"/>
      <c r="G75" s="184" t="s">
        <v>88</v>
      </c>
      <c r="H75" s="185"/>
      <c r="I75" s="186">
        <f>SUM(I72:I74)</f>
        <v>31000000</v>
      </c>
      <c r="J75" s="187"/>
      <c r="K75" s="192"/>
      <c r="L75" s="193">
        <f>SUM(L72:L74)</f>
        <v>10150000</v>
      </c>
      <c r="M75" s="194"/>
      <c r="N75" s="193">
        <f>SUM(N72:N74)</f>
        <v>3960000</v>
      </c>
      <c r="O75" s="195"/>
      <c r="P75" s="193">
        <f>+L75+N75</f>
        <v>14110000</v>
      </c>
      <c r="Q75" s="196">
        <f>+P75/I75</f>
        <v>0.45516129032258063</v>
      </c>
      <c r="R75" s="207"/>
      <c r="S75" s="69"/>
      <c r="T75" s="70"/>
      <c r="U75" s="70"/>
      <c r="V75" s="454">
        <f>SUM(V20:V74)</f>
        <v>28000000</v>
      </c>
      <c r="W75" s="204">
        <f>SUM(W22:W74)</f>
        <v>9000000</v>
      </c>
      <c r="X75" s="90">
        <f>SUM(X22:X74)</f>
        <v>3250000</v>
      </c>
      <c r="Y75" s="226">
        <f>+W75+X75</f>
        <v>12250000</v>
      </c>
    </row>
    <row r="76" spans="1:25" s="4" customFormat="1" ht="14.1" customHeight="1" x14ac:dyDescent="0.15">
      <c r="A76" s="221"/>
      <c r="B76" s="36"/>
      <c r="C76" s="34"/>
      <c r="D76" s="44"/>
      <c r="E76" s="6"/>
      <c r="F76" s="37"/>
      <c r="G76" s="38"/>
      <c r="H76" s="30"/>
      <c r="I76" s="30"/>
      <c r="J76" s="39"/>
      <c r="K76" s="63"/>
      <c r="L76" s="40"/>
      <c r="M76" s="7"/>
      <c r="N76" s="40"/>
      <c r="O76" s="41"/>
      <c r="P76" s="40"/>
      <c r="Q76" s="198"/>
      <c r="R76" s="207"/>
      <c r="S76" s="69"/>
      <c r="T76" s="70"/>
      <c r="U76" s="70"/>
      <c r="V76" s="213"/>
      <c r="W76" s="201"/>
      <c r="X76" s="88"/>
      <c r="Y76" s="218"/>
    </row>
    <row r="77" spans="1:25" s="4" customFormat="1" ht="14.1" customHeight="1" x14ac:dyDescent="0.15">
      <c r="A77" s="221"/>
      <c r="B77" s="36"/>
      <c r="C77" s="34"/>
      <c r="D77" s="44"/>
      <c r="E77" s="6"/>
      <c r="F77" s="37"/>
      <c r="G77" s="38"/>
      <c r="H77" s="30"/>
      <c r="I77" s="30"/>
      <c r="J77" s="39"/>
      <c r="K77" s="63"/>
      <c r="L77" s="40"/>
      <c r="M77" s="7"/>
      <c r="N77" s="40"/>
      <c r="O77" s="41"/>
      <c r="P77" s="40"/>
      <c r="Q77" s="198"/>
      <c r="R77" s="207"/>
      <c r="S77" s="69"/>
      <c r="T77" s="70"/>
      <c r="U77" s="70"/>
      <c r="V77" s="75"/>
      <c r="W77" s="201"/>
      <c r="X77" s="88"/>
      <c r="Y77" s="218"/>
    </row>
    <row r="78" spans="1:25" s="4" customFormat="1" ht="14.1" customHeight="1" thickBot="1" x14ac:dyDescent="0.2">
      <c r="A78" s="227"/>
      <c r="B78" s="228"/>
      <c r="C78" s="229"/>
      <c r="D78" s="230"/>
      <c r="E78" s="231"/>
      <c r="F78" s="232"/>
      <c r="G78" s="233"/>
      <c r="H78" s="234"/>
      <c r="I78" s="234"/>
      <c r="J78" s="235"/>
      <c r="K78" s="236"/>
      <c r="L78" s="66"/>
      <c r="M78" s="237"/>
      <c r="N78" s="66"/>
      <c r="O78" s="67"/>
      <c r="P78" s="66"/>
      <c r="Q78" s="238"/>
      <c r="R78" s="239"/>
      <c r="S78" s="240"/>
      <c r="T78" s="241"/>
      <c r="U78" s="241"/>
      <c r="V78" s="242"/>
      <c r="W78" s="243"/>
      <c r="X78" s="244"/>
      <c r="Y78" s="245"/>
    </row>
    <row r="79" spans="1:25" ht="14.1" customHeight="1" x14ac:dyDescent="0.15">
      <c r="A79" s="265"/>
      <c r="B79" s="353"/>
      <c r="C79" s="353"/>
      <c r="D79" s="353"/>
      <c r="E79" s="354"/>
      <c r="F79" s="354"/>
      <c r="G79" s="354"/>
      <c r="H79" s="352"/>
      <c r="I79" s="352"/>
      <c r="J79" s="352"/>
      <c r="K79" s="352"/>
      <c r="L79" s="352"/>
      <c r="M79" s="352"/>
      <c r="N79" s="352"/>
      <c r="O79" s="352"/>
      <c r="P79" s="352"/>
      <c r="Q79" s="352"/>
    </row>
    <row r="80" spans="1:25" ht="14.1" customHeight="1" x14ac:dyDescent="0.15">
      <c r="A80" s="265"/>
      <c r="B80" s="353"/>
      <c r="C80" s="353"/>
      <c r="D80" s="353"/>
      <c r="E80" s="354"/>
      <c r="F80" s="354"/>
      <c r="G80" s="354"/>
      <c r="H80" s="352"/>
      <c r="I80" s="352"/>
      <c r="J80" s="352"/>
      <c r="K80" s="352"/>
      <c r="L80" s="352"/>
      <c r="M80" s="352"/>
      <c r="N80" s="352"/>
      <c r="O80" s="352"/>
      <c r="P80" s="352"/>
      <c r="Q80" s="352"/>
    </row>
    <row r="81" spans="1:17" ht="13.7" customHeight="1" x14ac:dyDescent="0.15">
      <c r="A81" s="265"/>
      <c r="B81" s="353"/>
      <c r="C81" s="353"/>
      <c r="D81" s="353"/>
      <c r="E81" s="14"/>
      <c r="F81" s="15"/>
      <c r="G81" s="16"/>
      <c r="H81" s="17"/>
      <c r="I81" s="14"/>
      <c r="J81" s="18"/>
      <c r="L81" s="17"/>
      <c r="M81" s="17"/>
      <c r="N81" s="17"/>
      <c r="O81" s="17"/>
      <c r="P81" s="17"/>
      <c r="Q81" s="19"/>
    </row>
    <row r="82" spans="1:17" ht="13.7" customHeight="1" x14ac:dyDescent="0.15">
      <c r="A82" s="265"/>
      <c r="B82" s="353"/>
      <c r="C82" s="353"/>
      <c r="D82" s="353"/>
      <c r="E82" s="14"/>
      <c r="F82" s="15"/>
      <c r="G82" s="16"/>
      <c r="H82" s="17"/>
      <c r="I82" s="14"/>
      <c r="J82" s="18"/>
      <c r="L82" s="17"/>
      <c r="M82" s="17"/>
      <c r="N82" s="17"/>
      <c r="O82" s="17"/>
      <c r="P82" s="17"/>
      <c r="Q82" s="19"/>
    </row>
    <row r="83" spans="1:17" ht="13.7" customHeight="1" x14ac:dyDescent="0.15">
      <c r="I83" s="21"/>
      <c r="J83" s="22"/>
    </row>
    <row r="84" spans="1:17" ht="13.7" customHeight="1" x14ac:dyDescent="0.15">
      <c r="I84" s="21"/>
      <c r="J84" s="22"/>
    </row>
    <row r="85" spans="1:17" x14ac:dyDescent="0.15">
      <c r="I85" s="21"/>
      <c r="J85" s="22"/>
    </row>
    <row r="86" spans="1:17" x14ac:dyDescent="0.15">
      <c r="I86" s="21"/>
      <c r="J86" s="22"/>
    </row>
    <row r="87" spans="1:17" x14ac:dyDescent="0.15">
      <c r="I87" s="21"/>
    </row>
  </sheetData>
  <mergeCells count="107">
    <mergeCell ref="X20:X21"/>
    <mergeCell ref="H20:H21"/>
    <mergeCell ref="A20:A21"/>
    <mergeCell ref="B20:D21"/>
    <mergeCell ref="E20:E21"/>
    <mergeCell ref="F20:F21"/>
    <mergeCell ref="G20:G21"/>
    <mergeCell ref="O20:O21"/>
    <mergeCell ref="P20:P21"/>
    <mergeCell ref="Q20:Q21"/>
    <mergeCell ref="M20:M21"/>
    <mergeCell ref="N20:N21"/>
    <mergeCell ref="V20:V21"/>
    <mergeCell ref="K20:K21"/>
    <mergeCell ref="L20:L21"/>
    <mergeCell ref="I20:I21"/>
    <mergeCell ref="J20:J21"/>
    <mergeCell ref="R20:R21"/>
    <mergeCell ref="S20:S21"/>
    <mergeCell ref="T20:T21"/>
    <mergeCell ref="U20:U21"/>
    <mergeCell ref="P79:P80"/>
    <mergeCell ref="Q79:Q80"/>
    <mergeCell ref="A81:A82"/>
    <mergeCell ref="B81:D82"/>
    <mergeCell ref="K79:K80"/>
    <mergeCell ref="L79:L80"/>
    <mergeCell ref="M79:M80"/>
    <mergeCell ref="N79:N80"/>
    <mergeCell ref="O79:O80"/>
    <mergeCell ref="J79:J80"/>
    <mergeCell ref="A79:A80"/>
    <mergeCell ref="B79:D80"/>
    <mergeCell ref="E79:E80"/>
    <mergeCell ref="F79:F80"/>
    <mergeCell ref="G79:G80"/>
    <mergeCell ref="H79:H80"/>
    <mergeCell ref="I79:I80"/>
    <mergeCell ref="A1:Y3"/>
    <mergeCell ref="A4:A7"/>
    <mergeCell ref="B4:E7"/>
    <mergeCell ref="G4:H7"/>
    <mergeCell ref="I4:J7"/>
    <mergeCell ref="K4:L13"/>
    <mergeCell ref="M4:M5"/>
    <mergeCell ref="N4:O5"/>
    <mergeCell ref="P4:Q5"/>
    <mergeCell ref="R4:R13"/>
    <mergeCell ref="S4:T5"/>
    <mergeCell ref="U4:U5"/>
    <mergeCell ref="V4:V5"/>
    <mergeCell ref="M6:M7"/>
    <mergeCell ref="N6:O7"/>
    <mergeCell ref="P6:Q7"/>
    <mergeCell ref="S6:T7"/>
    <mergeCell ref="U6:U7"/>
    <mergeCell ref="V6:V7"/>
    <mergeCell ref="A8:A9"/>
    <mergeCell ref="B8:E9"/>
    <mergeCell ref="G8:H9"/>
    <mergeCell ref="I8:J9"/>
    <mergeCell ref="M8:M9"/>
    <mergeCell ref="N8:O9"/>
    <mergeCell ref="P8:Q9"/>
    <mergeCell ref="S8:T9"/>
    <mergeCell ref="U8:U9"/>
    <mergeCell ref="V8:V9"/>
    <mergeCell ref="N10:O11"/>
    <mergeCell ref="P10:Q11"/>
    <mergeCell ref="S10:T11"/>
    <mergeCell ref="U10:U11"/>
    <mergeCell ref="V10:V11"/>
    <mergeCell ref="A10:A11"/>
    <mergeCell ref="B10:E11"/>
    <mergeCell ref="G10:H11"/>
    <mergeCell ref="I10:J11"/>
    <mergeCell ref="M10:M11"/>
    <mergeCell ref="N12:O13"/>
    <mergeCell ref="P12:Q13"/>
    <mergeCell ref="S12:V13"/>
    <mergeCell ref="A14:J17"/>
    <mergeCell ref="K14:Q17"/>
    <mergeCell ref="R14:V17"/>
    <mergeCell ref="A12:A13"/>
    <mergeCell ref="B12:E13"/>
    <mergeCell ref="G12:H13"/>
    <mergeCell ref="I12:J13"/>
    <mergeCell ref="M12:M13"/>
    <mergeCell ref="U18:U19"/>
    <mergeCell ref="V18:V19"/>
    <mergeCell ref="W18:Y18"/>
    <mergeCell ref="W14:Y17"/>
    <mergeCell ref="A18:A19"/>
    <mergeCell ref="B18:D19"/>
    <mergeCell ref="E18:E19"/>
    <mergeCell ref="F18:F19"/>
    <mergeCell ref="G18:G19"/>
    <mergeCell ref="H18:H19"/>
    <mergeCell ref="I18:I19"/>
    <mergeCell ref="J18:J19"/>
    <mergeCell ref="K18:L18"/>
    <mergeCell ref="M18:N18"/>
    <mergeCell ref="O18:P18"/>
    <mergeCell ref="Q18:Q19"/>
    <mergeCell ref="R18:R19"/>
    <mergeCell ref="S18:S19"/>
    <mergeCell ref="T18:T19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8" scale="78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実行予算</vt:lpstr>
      <vt:lpstr>実行予算!Print_Area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2022-11-16T22:56:38Z</dcterms:created>
  <dcterms:modified xsi:type="dcterms:W3CDTF">2025-03-08T08:01:16Z</dcterms:modified>
  <cp:category/>
  <cp:contentStatus/>
</cp:coreProperties>
</file>