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66925"/>
  <xr:revisionPtr revIDLastSave="6" documentId="8_{4F450019-564F-4DEA-91E3-9C044697F0AE}" xr6:coauthVersionLast="47" xr6:coauthVersionMax="47" xr10:uidLastSave="{80A9A8AB-4DB6-44DB-A2F8-0AB817998376}"/>
  <bookViews>
    <workbookView xWindow="-120" yWindow="-120" windowWidth="29040" windowHeight="15840" xr2:uid="{94B9A7F0-07E4-4BFB-8DA9-ACDA2AF1C65C}"/>
  </bookViews>
  <sheets>
    <sheet name="データ" sheetId="1" r:id="rId1"/>
    <sheet name="管理図" sheetId="2" r:id="rId2"/>
  </sheets>
  <definedNames>
    <definedName name="_xlnm.Print_Area" localSheetId="0">データ!$A$1:$T$46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1" i="1" l="1"/>
  <c r="P11" i="1"/>
  <c r="S12" i="1"/>
  <c r="L11" i="1"/>
  <c r="M11" i="1"/>
  <c r="K11" i="1"/>
  <c r="P15" i="1"/>
  <c r="P13" i="1" s="1"/>
  <c r="D7" i="1"/>
  <c r="D6" i="1"/>
  <c r="D4" i="2" s="1"/>
  <c r="H32" i="1"/>
  <c r="I32" i="1" s="1"/>
  <c r="H33" i="1"/>
  <c r="I33" i="1" s="1"/>
  <c r="J2" i="2"/>
  <c r="L33" i="1"/>
  <c r="L32" i="1"/>
  <c r="H31" i="1"/>
  <c r="I31" i="1" s="1"/>
  <c r="J31" i="1" s="1"/>
  <c r="L31" i="1"/>
  <c r="L30" i="1"/>
  <c r="H30" i="1"/>
  <c r="I30" i="1" s="1"/>
  <c r="L29" i="1"/>
  <c r="H29" i="1"/>
  <c r="I29" i="1" s="1"/>
  <c r="L28" i="1"/>
  <c r="H28" i="1"/>
  <c r="I28" i="1" s="1"/>
  <c r="L27" i="1"/>
  <c r="H27" i="1"/>
  <c r="I27" i="1" s="1"/>
  <c r="M25" i="1"/>
  <c r="K25" i="1"/>
  <c r="L25" i="1"/>
  <c r="M24" i="1"/>
  <c r="L24" i="1"/>
  <c r="M23" i="1"/>
  <c r="L23" i="1"/>
  <c r="M22" i="1"/>
  <c r="L22" i="1"/>
  <c r="M21" i="1"/>
  <c r="K21" i="1"/>
  <c r="L21" i="1"/>
  <c r="M19" i="1"/>
  <c r="L19" i="1"/>
  <c r="H19" i="1"/>
  <c r="I19" i="1" s="1"/>
  <c r="J19" i="1" s="1"/>
  <c r="M18" i="1"/>
  <c r="L18" i="1"/>
  <c r="H18" i="1"/>
  <c r="I18" i="1" s="1"/>
  <c r="M17" i="1"/>
  <c r="L17" i="1"/>
  <c r="M15" i="1"/>
  <c r="K15" i="1"/>
  <c r="L15" i="1"/>
  <c r="M14" i="1"/>
  <c r="K14" i="1"/>
  <c r="K19" i="1" s="1"/>
  <c r="K24" i="1" s="1"/>
  <c r="L14" i="1"/>
  <c r="M13" i="1"/>
  <c r="K13" i="1"/>
  <c r="K18" i="1" s="1"/>
  <c r="K23" i="1" s="1"/>
  <c r="L13" i="1"/>
  <c r="M12" i="1"/>
  <c r="K12" i="1"/>
  <c r="K17" i="1" s="1"/>
  <c r="K22" i="1" s="1"/>
  <c r="L12" i="1"/>
  <c r="H11" i="1"/>
  <c r="I11" i="1" s="1"/>
  <c r="P3" i="2"/>
  <c r="P2" i="2"/>
  <c r="J29" i="1" l="1"/>
  <c r="J33" i="1"/>
  <c r="J28" i="1"/>
  <c r="J30" i="1"/>
  <c r="J32" i="1"/>
  <c r="H13" i="1"/>
  <c r="I13" i="1" s="1"/>
  <c r="H15" i="1"/>
  <c r="I15" i="1" s="1"/>
  <c r="H17" i="1"/>
  <c r="I17" i="1" s="1"/>
  <c r="H21" i="1"/>
  <c r="I21" i="1" s="1"/>
  <c r="H23" i="1"/>
  <c r="I23" i="1" s="1"/>
  <c r="H25" i="1"/>
  <c r="I25" i="1" s="1"/>
  <c r="D5" i="2"/>
  <c r="S15" i="1"/>
  <c r="H14" i="1"/>
  <c r="I14" i="1" s="1"/>
  <c r="J14" i="1" s="1"/>
  <c r="H22" i="1"/>
  <c r="I22" i="1" s="1"/>
  <c r="H24" i="1"/>
  <c r="I24" i="1" s="1"/>
  <c r="H12" i="1"/>
  <c r="I12" i="1" s="1"/>
  <c r="J12" i="1" s="1"/>
  <c r="J24" i="1" l="1"/>
  <c r="P33" i="1"/>
  <c r="J22" i="1"/>
  <c r="J25" i="1"/>
  <c r="J21" i="1"/>
  <c r="P25" i="1"/>
  <c r="J18" i="1"/>
  <c r="P19" i="1"/>
  <c r="J23" i="1"/>
  <c r="J27" i="1"/>
  <c r="S25" i="1"/>
  <c r="S33" i="1"/>
  <c r="J13" i="1"/>
  <c r="S14" i="1"/>
  <c r="S13" i="1" s="1"/>
  <c r="S19" i="1"/>
  <c r="P20" i="1"/>
  <c r="J17" i="1"/>
  <c r="P14" i="1"/>
  <c r="J15" i="1"/>
  <c r="R14" i="1" s="1"/>
  <c r="S20" i="1"/>
  <c r="AA13" i="1" l="1"/>
  <c r="AB18" i="1"/>
  <c r="AB14" i="1"/>
  <c r="AB15" i="1"/>
  <c r="AB19" i="1"/>
  <c r="AB17" i="1"/>
  <c r="AB12" i="1"/>
  <c r="AB11" i="1"/>
  <c r="AB13" i="1"/>
  <c r="P18" i="1"/>
  <c r="P26" i="1"/>
  <c r="R25" i="1"/>
  <c r="R33" i="1"/>
  <c r="S18" i="1"/>
  <c r="S26" i="1"/>
  <c r="AA14" i="1"/>
  <c r="AA12" i="1"/>
  <c r="R15" i="1"/>
  <c r="R13" i="1" s="1"/>
  <c r="R19" i="1"/>
  <c r="Z17" i="1" l="1"/>
  <c r="Z15" i="1"/>
  <c r="Z18" i="1"/>
  <c r="Z12" i="1"/>
  <c r="Z11" i="1"/>
  <c r="Z19" i="1"/>
  <c r="Z13" i="1"/>
  <c r="Z14" i="1"/>
  <c r="W19" i="1"/>
  <c r="P12" i="1"/>
  <c r="W17" i="1"/>
  <c r="W18" i="1"/>
  <c r="W21" i="1"/>
  <c r="W25" i="1"/>
  <c r="W24" i="1"/>
  <c r="W23" i="1"/>
  <c r="W22" i="1"/>
  <c r="AA18" i="1"/>
  <c r="AA19" i="1"/>
  <c r="AA17" i="1"/>
  <c r="AA15" i="1"/>
  <c r="S17" i="1"/>
  <c r="AB25" i="1"/>
  <c r="AB21" i="1"/>
  <c r="AB22" i="1"/>
  <c r="AB23" i="1"/>
  <c r="AB24" i="1"/>
  <c r="AA11" i="1"/>
  <c r="S34" i="1"/>
  <c r="S32" i="1" s="1"/>
  <c r="S24" i="1"/>
  <c r="P34" i="1"/>
  <c r="P32" i="1" s="1"/>
  <c r="P24" i="1"/>
  <c r="Y14" i="1"/>
  <c r="Y12" i="1"/>
  <c r="Y11" i="1"/>
  <c r="Y15" i="1"/>
  <c r="Y13" i="1"/>
  <c r="R20" i="1"/>
  <c r="W11" i="1"/>
  <c r="W15" i="1"/>
  <c r="W13" i="1"/>
  <c r="W14" i="1"/>
  <c r="W12" i="1"/>
  <c r="W44" i="1" l="1"/>
  <c r="W37" i="1"/>
  <c r="W41" i="1"/>
  <c r="W36" i="1"/>
  <c r="W42" i="1"/>
  <c r="W40" i="1"/>
  <c r="W35" i="1"/>
  <c r="W43" i="1"/>
  <c r="W39" i="1"/>
  <c r="W38" i="1"/>
  <c r="V17" i="1"/>
  <c r="V19" i="1"/>
  <c r="V18" i="1"/>
  <c r="Y19" i="1"/>
  <c r="Y18" i="1"/>
  <c r="Y17" i="1"/>
  <c r="W33" i="1"/>
  <c r="W32" i="1"/>
  <c r="W31" i="1"/>
  <c r="W27" i="1"/>
  <c r="W30" i="1"/>
  <c r="W28" i="1"/>
  <c r="W29" i="1"/>
  <c r="X17" i="1"/>
  <c r="X18" i="1"/>
  <c r="X19" i="1"/>
  <c r="S31" i="1"/>
  <c r="AB44" i="1"/>
  <c r="AB40" i="1"/>
  <c r="AB36" i="1"/>
  <c r="AB43" i="1"/>
  <c r="AB41" i="1"/>
  <c r="AB37" i="1"/>
  <c r="AB42" i="1"/>
  <c r="AB38" i="1"/>
  <c r="AB39" i="1"/>
  <c r="AB35" i="1"/>
  <c r="S23" i="1"/>
  <c r="AB30" i="1"/>
  <c r="AB31" i="1"/>
  <c r="AB27" i="1"/>
  <c r="AB32" i="1"/>
  <c r="AB28" i="1"/>
  <c r="AB33" i="1"/>
  <c r="AB29" i="1"/>
  <c r="AA24" i="1"/>
  <c r="AA25" i="1"/>
  <c r="AA21" i="1"/>
  <c r="AA22" i="1"/>
  <c r="AA23" i="1"/>
  <c r="R18" i="1"/>
  <c r="R26" i="1"/>
  <c r="V14" i="1"/>
  <c r="V12" i="1"/>
  <c r="V11" i="1"/>
  <c r="V15" i="1"/>
  <c r="V13" i="1"/>
  <c r="X15" i="1"/>
  <c r="X13" i="1"/>
  <c r="X14" i="1"/>
  <c r="X12" i="1"/>
  <c r="X11" i="1"/>
  <c r="Z24" i="1" l="1"/>
  <c r="Z23" i="1"/>
  <c r="Z22" i="1"/>
  <c r="Z21" i="1"/>
  <c r="Z25" i="1"/>
  <c r="P16" i="1"/>
  <c r="P17" i="1"/>
  <c r="AA33" i="1"/>
  <c r="AA29" i="1"/>
  <c r="AA30" i="1"/>
  <c r="AA31" i="1"/>
  <c r="AA27" i="1"/>
  <c r="AA32" i="1"/>
  <c r="AA28" i="1"/>
  <c r="AA43" i="1"/>
  <c r="AA39" i="1"/>
  <c r="AA35" i="1"/>
  <c r="AA42" i="1"/>
  <c r="AA40" i="1"/>
  <c r="AA36" i="1"/>
  <c r="AA41" i="1"/>
  <c r="AA37" i="1"/>
  <c r="AA44" i="1"/>
  <c r="AA38" i="1"/>
  <c r="S16" i="1"/>
  <c r="R24" i="1"/>
  <c r="R34" i="1"/>
  <c r="R32" i="1" s="1"/>
  <c r="Z39" i="1" l="1"/>
  <c r="Z38" i="1"/>
  <c r="Z42" i="1"/>
  <c r="Z37" i="1"/>
  <c r="Z43" i="1"/>
  <c r="Z44" i="1"/>
  <c r="Z36" i="1"/>
  <c r="Z41" i="1"/>
  <c r="Z40" i="1"/>
  <c r="Z35" i="1"/>
  <c r="P31" i="1"/>
  <c r="P30" i="1"/>
  <c r="V21" i="1"/>
  <c r="V22" i="1"/>
  <c r="V25" i="1"/>
  <c r="V24" i="1"/>
  <c r="V23" i="1"/>
  <c r="Z33" i="1"/>
  <c r="Z32" i="1"/>
  <c r="Z31" i="1"/>
  <c r="Z30" i="1"/>
  <c r="Z27" i="1"/>
  <c r="Z29" i="1"/>
  <c r="Z28" i="1"/>
  <c r="P23" i="1"/>
  <c r="P22" i="1"/>
  <c r="X24" i="1"/>
  <c r="X25" i="1"/>
  <c r="X22" i="1"/>
  <c r="X21" i="1"/>
  <c r="X23" i="1"/>
  <c r="Y25" i="1"/>
  <c r="Y24" i="1"/>
  <c r="Y23" i="1"/>
  <c r="Y22" i="1"/>
  <c r="Y21" i="1"/>
  <c r="S22" i="1"/>
  <c r="S30" i="1"/>
  <c r="V39" i="1" l="1"/>
  <c r="V38" i="1"/>
  <c r="V37" i="1"/>
  <c r="V43" i="1"/>
  <c r="V41" i="1"/>
  <c r="V36" i="1"/>
  <c r="V44" i="1"/>
  <c r="V40" i="1"/>
  <c r="V35" i="1"/>
  <c r="V42" i="1"/>
  <c r="X32" i="1"/>
  <c r="X30" i="1"/>
  <c r="X29" i="1"/>
  <c r="X33" i="1"/>
  <c r="X31" i="1"/>
  <c r="X28" i="1"/>
  <c r="X27" i="1"/>
  <c r="X44" i="1"/>
  <c r="X43" i="1"/>
  <c r="X36" i="1"/>
  <c r="X40" i="1"/>
  <c r="X35" i="1"/>
  <c r="X39" i="1"/>
  <c r="X38" i="1"/>
  <c r="X42" i="1"/>
  <c r="X37" i="1"/>
  <c r="X41" i="1"/>
  <c r="Y42" i="1"/>
  <c r="Y41" i="1"/>
  <c r="Y40" i="1"/>
  <c r="Y35" i="1"/>
  <c r="Y43" i="1"/>
  <c r="Y44" i="1"/>
  <c r="Y39" i="1"/>
  <c r="Y38" i="1"/>
  <c r="Y37" i="1"/>
  <c r="Y36" i="1"/>
  <c r="Y29" i="1"/>
  <c r="Y28" i="1"/>
  <c r="Y33" i="1"/>
  <c r="Y32" i="1"/>
  <c r="Y31" i="1"/>
  <c r="Y30" i="1"/>
  <c r="Y27" i="1"/>
  <c r="V29" i="1"/>
  <c r="V33" i="1"/>
  <c r="V32" i="1"/>
  <c r="V31" i="1"/>
  <c r="V27" i="1"/>
  <c r="V30" i="1"/>
  <c r="V28" i="1"/>
</calcChain>
</file>

<file path=xl/sharedStrings.xml><?xml version="1.0" encoding="utf-8"?>
<sst xmlns="http://schemas.openxmlformats.org/spreadsheetml/2006/main" count="128" uniqueCount="86">
  <si>
    <t>様式(6')</t>
    <phoneticPr fontId="5"/>
  </si>
  <si>
    <t>Ｘ-Ｒs-Ｒm管理図データシート</t>
    <phoneticPr fontId="5"/>
  </si>
  <si>
    <t>名  称</t>
  </si>
  <si>
    <t>期  間</t>
  </si>
  <si>
    <t>自</t>
  </si>
  <si>
    <t>品質特性</t>
  </si>
  <si>
    <t>圧 縮 強 度</t>
  </si>
  <si>
    <t>測 定 単 位</t>
  </si>
  <si>
    <t>N/mm2</t>
  </si>
  <si>
    <t>至</t>
  </si>
  <si>
    <t>規格</t>
  </si>
  <si>
    <t>最大</t>
  </si>
  <si>
    <t>試</t>
  </si>
  <si>
    <t>大きさ</t>
  </si>
  <si>
    <t xml:space="preserve">   1回</t>
  </si>
  <si>
    <t>試料</t>
  </si>
  <si>
    <t>測  定  者</t>
  </si>
  <si>
    <t>限界</t>
  </si>
  <si>
    <t>最小</t>
  </si>
  <si>
    <t>料</t>
  </si>
  <si>
    <t>間隔</t>
  </si>
  <si>
    <t xml:space="preserve">   1打設に１回</t>
    <rPh sb="4" eb="6">
      <t>ダセツ</t>
    </rPh>
    <phoneticPr fontId="5"/>
  </si>
  <si>
    <t>測点又</t>
  </si>
  <si>
    <t>試験</t>
  </si>
  <si>
    <t>測 定 値</t>
  </si>
  <si>
    <t>計</t>
  </si>
  <si>
    <t>平 均</t>
  </si>
  <si>
    <t>移動範囲</t>
  </si>
  <si>
    <t>測定値の範囲 Rm</t>
  </si>
  <si>
    <t>項  目</t>
  </si>
  <si>
    <t>Ｘ</t>
  </si>
  <si>
    <t>Ｒs</t>
  </si>
  <si>
    <t>Ｒm</t>
  </si>
  <si>
    <t>は月日</t>
  </si>
  <si>
    <t>番号</t>
  </si>
  <si>
    <t>a</t>
  </si>
  <si>
    <t>b</t>
  </si>
  <si>
    <t>c</t>
  </si>
  <si>
    <t>Σ</t>
  </si>
  <si>
    <t>Rs</t>
  </si>
  <si>
    <t>n=2</t>
  </si>
  <si>
    <t>n=3</t>
  </si>
  <si>
    <t>n=4</t>
  </si>
  <si>
    <t>LCL</t>
    <phoneticPr fontId="5"/>
  </si>
  <si>
    <t>X</t>
    <phoneticPr fontId="5"/>
  </si>
  <si>
    <t>UCL</t>
    <phoneticPr fontId="5"/>
  </si>
  <si>
    <t>Rs</t>
    <phoneticPr fontId="5"/>
  </si>
  <si>
    <t>Rm</t>
    <phoneticPr fontId="5"/>
  </si>
  <si>
    <t>UCL=</t>
  </si>
  <si>
    <t>Ｒs=</t>
  </si>
  <si>
    <t>LCL=</t>
  </si>
  <si>
    <t>Ｒm=</t>
  </si>
  <si>
    <t>箇 所</t>
  </si>
  <si>
    <t>小 計</t>
  </si>
  <si>
    <t>n</t>
  </si>
  <si>
    <t>Ｄ4</t>
  </si>
  <si>
    <t>Ｅ2</t>
  </si>
  <si>
    <t>記</t>
  </si>
  <si>
    <t>Rs : UCL=D4*Rs</t>
  </si>
  <si>
    <t>事</t>
  </si>
  <si>
    <t>Rm : UCL=D4*Rm</t>
  </si>
  <si>
    <t>[注]</t>
  </si>
  <si>
    <t xml:space="preserve">  1.  品質特性、測定単位は施工管理基準により記入する｡</t>
  </si>
  <si>
    <t xml:space="preserve">  2.  規格限界、設計基準値は施工管理基準、設計図書、仕様書に定められた値を記入する｡</t>
  </si>
  <si>
    <t xml:space="preserve">  3.  管理限界線の引直しは5+3+5+7+10+10方式による｡</t>
  </si>
  <si>
    <t xml:space="preserve">  (備考)</t>
  </si>
  <si>
    <t>管理限界線計算のためのデーターの区間を示す｡</t>
  </si>
  <si>
    <t>上記の管理限界を適用する区間を示す｡</t>
  </si>
  <si>
    <t>様式('7)</t>
    <rPh sb="0" eb="2">
      <t>ヨウシキ</t>
    </rPh>
    <phoneticPr fontId="5"/>
  </si>
  <si>
    <t>Ｘ-Ｒs-Ｒm管理図</t>
    <phoneticPr fontId="5"/>
  </si>
  <si>
    <t>記事</t>
    <rPh sb="0" eb="2">
      <t>キジ</t>
    </rPh>
    <phoneticPr fontId="5"/>
  </si>
  <si>
    <t>〔注〕１．管理図は、様式(6')のX-Rs-Rm管理図データシートから記入する。</t>
    <rPh sb="1" eb="2">
      <t>チュウ</t>
    </rPh>
    <rPh sb="5" eb="7">
      <t>カンリ</t>
    </rPh>
    <rPh sb="7" eb="8">
      <t>ズ</t>
    </rPh>
    <rPh sb="10" eb="12">
      <t>ヨウシキ</t>
    </rPh>
    <rPh sb="24" eb="26">
      <t>カンリ</t>
    </rPh>
    <rPh sb="26" eb="27">
      <t>ズ</t>
    </rPh>
    <rPh sb="35" eb="37">
      <t>キニュウ</t>
    </rPh>
    <phoneticPr fontId="5"/>
  </si>
  <si>
    <t>　　　２．記事欄には、異常原因、その後必要事項を記入する。</t>
    <rPh sb="5" eb="7">
      <t>キジ</t>
    </rPh>
    <rPh sb="7" eb="8">
      <t>ラン</t>
    </rPh>
    <rPh sb="11" eb="13">
      <t>イジョウ</t>
    </rPh>
    <rPh sb="13" eb="15">
      <t>ゲンイン</t>
    </rPh>
    <rPh sb="18" eb="19">
      <t>ゴ</t>
    </rPh>
    <rPh sb="19" eb="21">
      <t>ヒツヨウ</t>
    </rPh>
    <rPh sb="21" eb="23">
      <t>ジコウ</t>
    </rPh>
    <rPh sb="24" eb="26">
      <t>キニュウ</t>
    </rPh>
    <phoneticPr fontId="5"/>
  </si>
  <si>
    <t>令和　年　月　日</t>
    <rPh sb="0" eb="2">
      <t>レイワ</t>
    </rPh>
    <rPh sb="3" eb="4">
      <t>ネン</t>
    </rPh>
    <rPh sb="6" eb="7">
      <t>ニチ</t>
    </rPh>
    <phoneticPr fontId="3"/>
  </si>
  <si>
    <t>圧縮限界σ28（標準）</t>
    <rPh sb="2" eb="4">
      <t>ゲンカイ</t>
    </rPh>
    <phoneticPr fontId="3"/>
  </si>
  <si>
    <t>コンクリート</t>
    <phoneticPr fontId="3"/>
  </si>
  <si>
    <t>㊞</t>
    <phoneticPr fontId="3"/>
  </si>
  <si>
    <t>RsCL</t>
    <phoneticPr fontId="3"/>
  </si>
  <si>
    <t>RmCL</t>
    <phoneticPr fontId="3"/>
  </si>
  <si>
    <t>RsUCL</t>
    <phoneticPr fontId="5"/>
  </si>
  <si>
    <t>RmUCL</t>
    <phoneticPr fontId="5"/>
  </si>
  <si>
    <t>XCL</t>
    <phoneticPr fontId="5"/>
  </si>
  <si>
    <t>累計</t>
    <rPh sb="0" eb="1">
      <t>ルイ</t>
    </rPh>
    <rPh sb="1" eb="2">
      <t>ケイ</t>
    </rPh>
    <phoneticPr fontId="3"/>
  </si>
  <si>
    <t>X  : U･LCL=X±E2*Rs</t>
    <phoneticPr fontId="3"/>
  </si>
  <si>
    <t xml:space="preserve">  4.  以下接近の20個(平均値xを1個とする）のデータを用い次の10個に対する管理限界する｡</t>
    <rPh sb="31" eb="32">
      <t>モチ</t>
    </rPh>
    <phoneticPr fontId="3"/>
  </si>
  <si>
    <t>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</si>
</sst>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"/>
    <numFmt numFmtId="178" formatCode="0.0_ "/>
    <numFmt numFmtId="179" formatCode="0.0_);[Red]\(0.0\)"/>
    <numFmt numFmtId="180" formatCode="0.00_);[Red]\(0.00\)"/>
    <numFmt numFmtId="181" formatCode="0_);[Red]\(0\)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明朝"/>
      <family val="1"/>
      <charset val="128"/>
    </font>
    <font>
      <sz val="6"/>
      <name val="明朝"/>
      <family val="3"/>
      <charset val="128"/>
    </font>
    <font>
      <sz val="2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2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2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1" fontId="2" fillId="0" borderId="2" xfId="0" applyNumberFormat="1" applyFont="1" applyBorder="1"/>
    <xf numFmtId="176" fontId="2" fillId="0" borderId="2" xfId="1" applyNumberFormat="1" applyFont="1" applyFill="1" applyBorder="1"/>
    <xf numFmtId="1" fontId="2" fillId="0" borderId="3" xfId="0" applyNumberFormat="1" applyFont="1" applyBorder="1"/>
    <xf numFmtId="1" fontId="2" fillId="0" borderId="0" xfId="0" applyNumberFormat="1" applyFont="1"/>
    <xf numFmtId="177" fontId="2" fillId="0" borderId="0" xfId="0" applyNumberFormat="1" applyFont="1"/>
    <xf numFmtId="0" fontId="2" fillId="0" borderId="0" xfId="0" applyFont="1"/>
    <xf numFmtId="0" fontId="2" fillId="0" borderId="4" xfId="0" applyFont="1" applyBorder="1"/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" fontId="2" fillId="0" borderId="0" xfId="0" applyNumberFormat="1" applyFont="1" applyAlignment="1">
      <alignment horizontal="centerContinuous"/>
    </xf>
    <xf numFmtId="176" fontId="2" fillId="0" borderId="0" xfId="1" applyNumberFormat="1" applyFont="1" applyFill="1" applyBorder="1" applyAlignment="1">
      <alignment horizontal="centerContinuous"/>
    </xf>
    <xf numFmtId="1" fontId="2" fillId="0" borderId="5" xfId="0" applyNumberFormat="1" applyFont="1" applyBorder="1"/>
    <xf numFmtId="0" fontId="2" fillId="0" borderId="6" xfId="0" applyFont="1" applyBorder="1"/>
    <xf numFmtId="0" fontId="8" fillId="0" borderId="6" xfId="0" applyFont="1" applyBorder="1"/>
    <xf numFmtId="1" fontId="2" fillId="0" borderId="6" xfId="0" applyNumberFormat="1" applyFont="1" applyBorder="1"/>
    <xf numFmtId="176" fontId="2" fillId="0" borderId="6" xfId="1" applyNumberFormat="1" applyFont="1" applyFill="1" applyBorder="1"/>
    <xf numFmtId="176" fontId="2" fillId="0" borderId="6" xfId="1" applyNumberFormat="1" applyFont="1" applyFill="1" applyBorder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1" fontId="2" fillId="0" borderId="7" xfId="0" applyNumberFormat="1" applyFont="1" applyBorder="1" applyAlignment="1">
      <alignment horizontal="centerContinuous" vertical="center"/>
    </xf>
    <xf numFmtId="1" fontId="2" fillId="0" borderId="6" xfId="0" applyNumberFormat="1" applyFont="1" applyBorder="1" applyAlignment="1">
      <alignment horizontal="centerContinuous" vertical="center"/>
    </xf>
    <xf numFmtId="176" fontId="2" fillId="0" borderId="6" xfId="1" applyNumberFormat="1" applyFont="1" applyFill="1" applyBorder="1" applyAlignment="1">
      <alignment horizontal="centerContinuous" vertical="center"/>
    </xf>
    <xf numFmtId="1" fontId="2" fillId="0" borderId="4" xfId="0" applyNumberFormat="1" applyFont="1" applyBorder="1" applyAlignment="1">
      <alignment horizontal="center" vertical="center"/>
    </xf>
    <xf numFmtId="176" fontId="2" fillId="0" borderId="0" xfId="1" applyNumberFormat="1" applyFont="1" applyFill="1" applyBorder="1" applyAlignment="1">
      <alignment vertical="center"/>
    </xf>
    <xf numFmtId="1" fontId="2" fillId="0" borderId="7" xfId="0" applyNumberFormat="1" applyFont="1" applyBorder="1" applyAlignment="1">
      <alignment horizontal="left" vertical="center"/>
    </xf>
    <xf numFmtId="176" fontId="2" fillId="0" borderId="6" xfId="1" applyNumberFormat="1" applyFont="1" applyFill="1" applyBorder="1" applyAlignment="1">
      <alignment horizontal="left" vertical="center"/>
    </xf>
    <xf numFmtId="176" fontId="2" fillId="0" borderId="7" xfId="1" applyNumberFormat="1" applyFont="1" applyFill="1" applyBorder="1" applyAlignment="1">
      <alignment horizontal="left" vertical="center"/>
    </xf>
    <xf numFmtId="0" fontId="2" fillId="0" borderId="7" xfId="0" applyFont="1" applyBorder="1"/>
    <xf numFmtId="176" fontId="2" fillId="0" borderId="0" xfId="1" applyNumberFormat="1" applyFont="1" applyFill="1" applyBorder="1"/>
    <xf numFmtId="0" fontId="2" fillId="0" borderId="5" xfId="0" applyFont="1" applyBorder="1"/>
    <xf numFmtId="1" fontId="10" fillId="0" borderId="0" xfId="0" applyNumberFormat="1" applyFont="1"/>
    <xf numFmtId="0" fontId="2" fillId="0" borderId="12" xfId="0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center" vertical="center"/>
    </xf>
    <xf numFmtId="178" fontId="11" fillId="0" borderId="12" xfId="1" applyNumberFormat="1" applyFont="1" applyFill="1" applyBorder="1" applyAlignment="1">
      <alignment horizontal="center" vertical="center" shrinkToFit="1"/>
    </xf>
    <xf numFmtId="178" fontId="11" fillId="0" borderId="12" xfId="1" applyNumberFormat="1" applyFont="1" applyFill="1" applyBorder="1" applyAlignment="1">
      <alignment vertical="center"/>
    </xf>
    <xf numFmtId="178" fontId="2" fillId="0" borderId="12" xfId="1" applyNumberFormat="1" applyFont="1" applyFill="1" applyBorder="1" applyAlignment="1">
      <alignment vertical="center"/>
    </xf>
    <xf numFmtId="178" fontId="2" fillId="0" borderId="12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180" fontId="2" fillId="0" borderId="12" xfId="1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181" fontId="2" fillId="0" borderId="1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178" fontId="4" fillId="0" borderId="12" xfId="1" applyNumberFormat="1" applyFont="1" applyFill="1" applyBorder="1" applyAlignment="1">
      <alignment horizontal="center" vertical="center" shrinkToFit="1"/>
    </xf>
    <xf numFmtId="178" fontId="4" fillId="0" borderId="12" xfId="1" applyNumberFormat="1" applyFont="1" applyFill="1" applyBorder="1" applyAlignment="1">
      <alignment vertical="center"/>
    </xf>
    <xf numFmtId="178" fontId="4" fillId="0" borderId="12" xfId="0" applyNumberFormat="1" applyFont="1" applyBorder="1" applyAlignment="1">
      <alignment vertical="center"/>
    </xf>
    <xf numFmtId="179" fontId="2" fillId="0" borderId="12" xfId="1" applyNumberFormat="1" applyFont="1" applyFill="1" applyBorder="1" applyAlignment="1">
      <alignment vertical="center"/>
    </xf>
    <xf numFmtId="179" fontId="2" fillId="2" borderId="12" xfId="0" applyNumberFormat="1" applyFont="1" applyFill="1" applyBorder="1" applyAlignment="1">
      <alignment horizontal="center" vertical="center"/>
    </xf>
    <xf numFmtId="178" fontId="4" fillId="0" borderId="12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3" borderId="8" xfId="1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Continuous" vertical="center"/>
    </xf>
    <xf numFmtId="1" fontId="2" fillId="3" borderId="9" xfId="0" applyNumberFormat="1" applyFont="1" applyFill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38" fontId="2" fillId="3" borderId="8" xfId="1" applyFont="1" applyFill="1" applyBorder="1" applyAlignment="1">
      <alignment horizontal="center" vertical="center"/>
    </xf>
    <xf numFmtId="40" fontId="2" fillId="0" borderId="8" xfId="1" applyNumberFormat="1" applyFont="1" applyFill="1" applyBorder="1" applyAlignment="1">
      <alignment horizontal="centerContinuous" vertical="center"/>
    </xf>
    <xf numFmtId="1" fontId="2" fillId="0" borderId="9" xfId="0" applyNumberFormat="1" applyFont="1" applyBorder="1" applyAlignment="1">
      <alignment horizontal="centerContinuous" vertical="center"/>
    </xf>
    <xf numFmtId="40" fontId="2" fillId="0" borderId="9" xfId="1" applyNumberFormat="1" applyFont="1" applyFill="1" applyBorder="1" applyAlignment="1">
      <alignment horizontal="centerContinuous" vertical="center"/>
    </xf>
    <xf numFmtId="0" fontId="2" fillId="0" borderId="0" xfId="0" applyFont="1" applyAlignment="1">
      <alignment horizontal="center"/>
    </xf>
    <xf numFmtId="38" fontId="2" fillId="3" borderId="8" xfId="1" applyFont="1" applyFill="1" applyBorder="1" applyAlignment="1">
      <alignment horizontal="center"/>
    </xf>
    <xf numFmtId="40" fontId="2" fillId="0" borderId="8" xfId="1" applyNumberFormat="1" applyFont="1" applyFill="1" applyBorder="1" applyAlignment="1">
      <alignment horizontal="centerContinuous"/>
    </xf>
    <xf numFmtId="1" fontId="2" fillId="0" borderId="9" xfId="0" applyNumberFormat="1" applyFont="1" applyBorder="1" applyAlignment="1">
      <alignment horizontal="centerContinuous"/>
    </xf>
    <xf numFmtId="1" fontId="12" fillId="0" borderId="9" xfId="0" applyNumberFormat="1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1" fontId="12" fillId="0" borderId="0" xfId="0" applyNumberFormat="1" applyFont="1"/>
    <xf numFmtId="176" fontId="12" fillId="0" borderId="0" xfId="1" applyNumberFormat="1" applyFont="1" applyFill="1" applyBorder="1"/>
    <xf numFmtId="0" fontId="2" fillId="0" borderId="6" xfId="0" applyFont="1" applyBorder="1" applyAlignment="1">
      <alignment horizontal="center"/>
    </xf>
    <xf numFmtId="0" fontId="2" fillId="0" borderId="11" xfId="0" applyFont="1" applyBorder="1"/>
    <xf numFmtId="1" fontId="2" fillId="0" borderId="0" xfId="0" applyNumberFormat="1" applyFont="1" applyAlignment="1">
      <alignment horizontal="center"/>
    </xf>
    <xf numFmtId="0" fontId="4" fillId="0" borderId="0" xfId="0" applyFont="1"/>
    <xf numFmtId="1" fontId="4" fillId="0" borderId="0" xfId="0" applyNumberFormat="1" applyFont="1"/>
    <xf numFmtId="176" fontId="4" fillId="0" borderId="0" xfId="1" applyNumberFormat="1" applyFont="1" applyFill="1" applyBorder="1"/>
    <xf numFmtId="177" fontId="2" fillId="0" borderId="0" xfId="0" applyNumberFormat="1" applyFont="1" applyAlignment="1">
      <alignment horizontal="center"/>
    </xf>
    <xf numFmtId="2" fontId="2" fillId="0" borderId="0" xfId="0" applyNumberFormat="1" applyFont="1"/>
    <xf numFmtId="176" fontId="2" fillId="0" borderId="0" xfId="1" applyNumberFormat="1" applyFont="1"/>
    <xf numFmtId="0" fontId="14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Continuous" vertical="center"/>
    </xf>
    <xf numFmtId="1" fontId="2" fillId="0" borderId="12" xfId="0" applyNumberFormat="1" applyFont="1" applyBorder="1" applyAlignment="1">
      <alignment horizontal="centerContinuous" vertical="center"/>
    </xf>
    <xf numFmtId="176" fontId="2" fillId="0" borderId="12" xfId="1" applyNumberFormat="1" applyFont="1" applyFill="1" applyBorder="1" applyAlignment="1">
      <alignment horizontal="centerContinuous" vertical="center"/>
    </xf>
    <xf numFmtId="1" fontId="2" fillId="0" borderId="8" xfId="0" applyNumberFormat="1" applyFont="1" applyBorder="1" applyAlignment="1">
      <alignment vertical="center"/>
    </xf>
    <xf numFmtId="38" fontId="2" fillId="0" borderId="9" xfId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0" xfId="1" applyNumberFormat="1" applyFont="1" applyBorder="1"/>
    <xf numFmtId="0" fontId="2" fillId="0" borderId="6" xfId="0" applyFont="1" applyBorder="1" applyAlignment="1">
      <alignment horizontal="center" vertical="center"/>
    </xf>
    <xf numFmtId="1" fontId="2" fillId="0" borderId="11" xfId="0" applyNumberFormat="1" applyFont="1" applyBorder="1"/>
    <xf numFmtId="176" fontId="2" fillId="0" borderId="2" xfId="1" applyNumberFormat="1" applyFont="1" applyBorder="1"/>
    <xf numFmtId="1" fontId="2" fillId="0" borderId="0" xfId="0" applyNumberFormat="1" applyFont="1" applyBorder="1"/>
    <xf numFmtId="176" fontId="2" fillId="0" borderId="6" xfId="1" applyNumberFormat="1" applyFont="1" applyBorder="1"/>
    <xf numFmtId="1" fontId="2" fillId="0" borderId="13" xfId="0" applyNumberFormat="1" applyFont="1" applyBorder="1" applyAlignment="1">
      <alignment horizontal="center" vertical="center"/>
    </xf>
    <xf numFmtId="178" fontId="11" fillId="0" borderId="12" xfId="1" applyNumberFormat="1" applyFont="1" applyFill="1" applyBorder="1" applyAlignment="1">
      <alignment vertical="center" shrinkToFit="1"/>
    </xf>
    <xf numFmtId="179" fontId="2" fillId="0" borderId="8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right" vertical="center"/>
    </xf>
    <xf numFmtId="1" fontId="2" fillId="0" borderId="3" xfId="0" applyNumberFormat="1" applyFont="1" applyBorder="1" applyAlignment="1">
      <alignment horizontal="right" vertical="center"/>
    </xf>
    <xf numFmtId="1" fontId="2" fillId="0" borderId="7" xfId="0" applyNumberFormat="1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1" fontId="2" fillId="0" borderId="11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4" fillId="0" borderId="2" xfId="0" applyFont="1" applyBorder="1"/>
    <xf numFmtId="1" fontId="9" fillId="0" borderId="8" xfId="0" quotePrefix="1" applyNumberFormat="1" applyFont="1" applyBorder="1" applyAlignment="1">
      <alignment horizontal="left" vertical="center" shrinkToFit="1"/>
    </xf>
    <xf numFmtId="1" fontId="9" fillId="0" borderId="9" xfId="0" quotePrefix="1" applyNumberFormat="1" applyFont="1" applyBorder="1" applyAlignment="1">
      <alignment horizontal="left" vertical="center" shrinkToFit="1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quotePrefix="1" applyNumberFormat="1" applyFont="1" applyBorder="1" applyAlignment="1">
      <alignment horizontal="center" vertical="center"/>
    </xf>
    <xf numFmtId="1" fontId="4" fillId="0" borderId="10" xfId="0" quotePrefix="1" applyNumberFormat="1" applyFont="1" applyBorder="1" applyAlignment="1">
      <alignment horizontal="center" vertical="center"/>
    </xf>
    <xf numFmtId="58" fontId="2" fillId="0" borderId="8" xfId="0" applyNumberFormat="1" applyFont="1" applyBorder="1" applyAlignment="1">
      <alignment horizontal="center" vertical="center"/>
    </xf>
    <xf numFmtId="58" fontId="2" fillId="0" borderId="9" xfId="0" applyNumberFormat="1" applyFont="1" applyBorder="1" applyAlignment="1">
      <alignment horizontal="center" vertical="center"/>
    </xf>
    <xf numFmtId="58" fontId="2" fillId="0" borderId="10" xfId="0" applyNumberFormat="1" applyFont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56" fontId="4" fillId="0" borderId="8" xfId="1" applyNumberFormat="1" applyFont="1" applyFill="1" applyBorder="1" applyAlignment="1">
      <alignment vertical="center" shrinkToFit="1"/>
    </xf>
    <xf numFmtId="56" fontId="4" fillId="0" borderId="9" xfId="1" applyNumberFormat="1" applyFont="1" applyFill="1" applyBorder="1" applyAlignment="1">
      <alignment vertical="center" shrinkToFit="1"/>
    </xf>
    <xf numFmtId="56" fontId="4" fillId="0" borderId="10" xfId="1" applyNumberFormat="1" applyFont="1" applyFill="1" applyBorder="1" applyAlignment="1">
      <alignment vertical="center" shrinkToFit="1"/>
    </xf>
    <xf numFmtId="0" fontId="2" fillId="0" borderId="12" xfId="0" applyFont="1" applyBorder="1" applyAlignment="1">
      <alignment horizontal="center" vertical="center"/>
    </xf>
    <xf numFmtId="179" fontId="2" fillId="0" borderId="12" xfId="1" applyNumberFormat="1" applyFont="1" applyFill="1" applyBorder="1" applyAlignment="1">
      <alignment horizontal="center" vertical="center"/>
    </xf>
    <xf numFmtId="180" fontId="2" fillId="0" borderId="9" xfId="1" applyNumberFormat="1" applyFont="1" applyFill="1" applyBorder="1" applyAlignment="1">
      <alignment horizontal="center" vertical="center"/>
    </xf>
    <xf numFmtId="180" fontId="2" fillId="0" borderId="10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76" fontId="11" fillId="0" borderId="12" xfId="1" applyNumberFormat="1" applyFont="1" applyFill="1" applyBorder="1" applyAlignment="1">
      <alignment horizontal="center" vertical="center"/>
    </xf>
    <xf numFmtId="181" fontId="2" fillId="0" borderId="12" xfId="0" applyNumberFormat="1" applyFont="1" applyBorder="1" applyAlignment="1">
      <alignment horizontal="center" vertical="center"/>
    </xf>
    <xf numFmtId="181" fontId="2" fillId="0" borderId="12" xfId="1" applyNumberFormat="1" applyFont="1" applyFill="1" applyBorder="1" applyAlignment="1">
      <alignment horizontal="center" vertical="center"/>
    </xf>
    <xf numFmtId="180" fontId="2" fillId="0" borderId="12" xfId="1" applyNumberFormat="1" applyFont="1" applyFill="1" applyBorder="1" applyAlignment="1">
      <alignment horizontal="center" vertical="center"/>
    </xf>
    <xf numFmtId="56" fontId="4" fillId="0" borderId="8" xfId="1" applyNumberFormat="1" applyFont="1" applyFill="1" applyBorder="1" applyAlignment="1">
      <alignment vertical="center"/>
    </xf>
    <xf numFmtId="56" fontId="4" fillId="0" borderId="9" xfId="1" applyNumberFormat="1" applyFont="1" applyFill="1" applyBorder="1" applyAlignment="1">
      <alignment vertical="center"/>
    </xf>
    <xf numFmtId="56" fontId="4" fillId="0" borderId="10" xfId="1" applyNumberFormat="1" applyFont="1" applyFill="1" applyBorder="1" applyAlignme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79" fontId="2" fillId="0" borderId="12" xfId="1" applyNumberFormat="1" applyFont="1" applyFill="1" applyBorder="1" applyAlignment="1">
      <alignment vertical="center"/>
    </xf>
    <xf numFmtId="179" fontId="2" fillId="2" borderId="12" xfId="0" applyNumberFormat="1" applyFont="1" applyFill="1" applyBorder="1" applyAlignment="1">
      <alignment horizontal="center" vertical="center"/>
    </xf>
    <xf numFmtId="179" fontId="2" fillId="2" borderId="12" xfId="1" applyNumberFormat="1" applyFont="1" applyFill="1" applyBorder="1" applyAlignment="1">
      <alignment horizontal="center" vertical="center"/>
    </xf>
    <xf numFmtId="40" fontId="2" fillId="0" borderId="12" xfId="1" applyNumberFormat="1" applyFont="1" applyFill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shrinkToFit="1"/>
    </xf>
    <xf numFmtId="1" fontId="2" fillId="0" borderId="9" xfId="0" applyNumberFormat="1" applyFont="1" applyBorder="1" applyAlignment="1">
      <alignment horizontal="center" vertical="center" shrinkToFit="1"/>
    </xf>
    <xf numFmtId="1" fontId="2" fillId="0" borderId="10" xfId="0" applyNumberFormat="1" applyFont="1" applyBorder="1" applyAlignment="1">
      <alignment horizontal="center" vertical="center" shrinkToFit="1"/>
    </xf>
    <xf numFmtId="1" fontId="2" fillId="3" borderId="12" xfId="0" applyNumberFormat="1" applyFont="1" applyFill="1" applyBorder="1" applyAlignment="1">
      <alignment horizontal="center" vertical="center"/>
    </xf>
    <xf numFmtId="58" fontId="2" fillId="0" borderId="12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" fontId="4" fillId="0" borderId="8" xfId="0" quotePrefix="1" applyNumberFormat="1" applyFont="1" applyBorder="1" applyAlignment="1">
      <alignment horizontal="center" vertical="center" shrinkToFit="1"/>
    </xf>
    <xf numFmtId="1" fontId="4" fillId="0" borderId="9" xfId="0" quotePrefix="1" applyNumberFormat="1" applyFont="1" applyBorder="1" applyAlignment="1">
      <alignment horizontal="center" vertical="center" shrinkToFit="1"/>
    </xf>
    <xf numFmtId="1" fontId="4" fillId="0" borderId="10" xfId="0" quotePrefix="1" applyNumberFormat="1" applyFont="1" applyBorder="1" applyAlignment="1">
      <alignment horizontal="center" vertical="center" shrinkToFit="1"/>
    </xf>
    <xf numFmtId="1" fontId="4" fillId="0" borderId="8" xfId="0" quotePrefix="1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right" vertical="center"/>
    </xf>
    <xf numFmtId="1" fontId="2" fillId="0" borderId="13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47673831684249E-2"/>
          <c:y val="7.4866505646582676E-2"/>
          <c:w val="0.92361200591750947"/>
          <c:h val="0.855617207389516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データ!$J$10</c:f>
              <c:strCache>
                <c:ptCount val="1"/>
                <c:pt idx="0">
                  <c:v>Rs</c:v>
                </c:pt>
              </c:strCache>
            </c:strRef>
          </c:tx>
          <c:spPr>
            <a:ln w="317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(データ!$D$11:$D$15,データ!$D$17:$D$19,データ!$D$21:$D$25,データ!$D$27:$D$33)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(データ!$J$11:$J$15,データ!$J$17:$J$19,データ!$J$21:$J$25,データ!$J$27:$J$33)</c:f>
              <c:numCache>
                <c:formatCode>0.0_ </c:formatCode>
                <c:ptCount val="20"/>
                <c:pt idx="1">
                  <c:v>1.4000000000000021</c:v>
                </c:pt>
                <c:pt idx="2">
                  <c:v>0.90000000000000213</c:v>
                </c:pt>
                <c:pt idx="3">
                  <c:v>1.3000000000000007</c:v>
                </c:pt>
                <c:pt idx="4">
                  <c:v>0.70000000000000284</c:v>
                </c:pt>
                <c:pt idx="5">
                  <c:v>9.9999999999997868E-2</c:v>
                </c:pt>
                <c:pt idx="6">
                  <c:v>0.39999999999999858</c:v>
                </c:pt>
                <c:pt idx="7">
                  <c:v>0.5</c:v>
                </c:pt>
                <c:pt idx="8">
                  <c:v>0.69999999999999929</c:v>
                </c:pt>
                <c:pt idx="9">
                  <c:v>0.69999999999999929</c:v>
                </c:pt>
                <c:pt idx="10">
                  <c:v>0.80000000000000071</c:v>
                </c:pt>
                <c:pt idx="11">
                  <c:v>0.60000000000000142</c:v>
                </c:pt>
                <c:pt idx="12">
                  <c:v>0.30000000000000071</c:v>
                </c:pt>
                <c:pt idx="13">
                  <c:v>9.9999999999997868E-2</c:v>
                </c:pt>
                <c:pt idx="14">
                  <c:v>1</c:v>
                </c:pt>
                <c:pt idx="15">
                  <c:v>1.1000000000000014</c:v>
                </c:pt>
                <c:pt idx="16">
                  <c:v>1.3999999999999986</c:v>
                </c:pt>
                <c:pt idx="17">
                  <c:v>0.39999999999999858</c:v>
                </c:pt>
                <c:pt idx="18">
                  <c:v>0.19999999999999929</c:v>
                </c:pt>
                <c:pt idx="19">
                  <c:v>0.89999999999999858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F-4E79-9DE2-1E6B63E8252F}"/>
            </c:ext>
          </c:extLst>
        </c:ser>
        <c:ser>
          <c:idx val="1"/>
          <c:order val="1"/>
          <c:tx>
            <c:strRef>
              <c:f>データ!$Y$10</c:f>
              <c:strCache>
                <c:ptCount val="1"/>
                <c:pt idx="0">
                  <c:v>RsUCL</c:v>
                </c:pt>
              </c:strCache>
            </c:strRef>
          </c:tx>
          <c:spPr>
            <a:ln w="31750" cap="rnd">
              <a:solidFill>
                <a:schemeClr val="dk1">
                  <a:tint val="5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(データ!$D$11:$D$15,データ!$D$17:$D$19,データ!$D$21:$D$25,データ!$D$27:$D$33)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(データ!$Y$11:$Y$15,データ!$Y$17:$Y$19,データ!$Y$21:$Y$25,データ!$Y$27:$Y$33,データ!$Y$35:$Y$44)</c:f>
              <c:numCache>
                <c:formatCode>0.00</c:formatCode>
                <c:ptCount val="30"/>
                <c:pt idx="0">
                  <c:v>3.5316000000000001</c:v>
                </c:pt>
                <c:pt idx="1">
                  <c:v>3.5316000000000001</c:v>
                </c:pt>
                <c:pt idx="2">
                  <c:v>3.5316000000000001</c:v>
                </c:pt>
                <c:pt idx="3">
                  <c:v>3.5316000000000001</c:v>
                </c:pt>
                <c:pt idx="4">
                  <c:v>3.5316000000000001</c:v>
                </c:pt>
                <c:pt idx="5">
                  <c:v>3.5316000000000001</c:v>
                </c:pt>
                <c:pt idx="6">
                  <c:v>3.5316000000000001</c:v>
                </c:pt>
                <c:pt idx="7">
                  <c:v>3.5316000000000001</c:v>
                </c:pt>
                <c:pt idx="8">
                  <c:v>2.4758571428571448</c:v>
                </c:pt>
                <c:pt idx="9">
                  <c:v>2.4758571428571448</c:v>
                </c:pt>
                <c:pt idx="10">
                  <c:v>2.4758571428571448</c:v>
                </c:pt>
                <c:pt idx="11">
                  <c:v>2.4758571428571448</c:v>
                </c:pt>
                <c:pt idx="12">
                  <c:v>2.4758571428571448</c:v>
                </c:pt>
                <c:pt idx="13">
                  <c:v>2.2890000000000015</c:v>
                </c:pt>
                <c:pt idx="14">
                  <c:v>2.2890000000000015</c:v>
                </c:pt>
                <c:pt idx="15">
                  <c:v>2.2890000000000015</c:v>
                </c:pt>
                <c:pt idx="16">
                  <c:v>2.2890000000000015</c:v>
                </c:pt>
                <c:pt idx="17">
                  <c:v>2.2890000000000015</c:v>
                </c:pt>
                <c:pt idx="18">
                  <c:v>2.2890000000000015</c:v>
                </c:pt>
                <c:pt idx="19">
                  <c:v>2.2890000000000015</c:v>
                </c:pt>
                <c:pt idx="20">
                  <c:v>2.3234210526315788</c:v>
                </c:pt>
                <c:pt idx="21">
                  <c:v>2.3234210526315788</c:v>
                </c:pt>
                <c:pt idx="22">
                  <c:v>2.3234210526315788</c:v>
                </c:pt>
                <c:pt idx="23">
                  <c:v>2.3234210526315788</c:v>
                </c:pt>
                <c:pt idx="24">
                  <c:v>2.3234210526315788</c:v>
                </c:pt>
                <c:pt idx="25">
                  <c:v>2.3234210526315788</c:v>
                </c:pt>
                <c:pt idx="26">
                  <c:v>2.3234210526315788</c:v>
                </c:pt>
                <c:pt idx="27">
                  <c:v>2.3234210526315788</c:v>
                </c:pt>
                <c:pt idx="28">
                  <c:v>2.3234210526315788</c:v>
                </c:pt>
                <c:pt idx="29">
                  <c:v>2.3234210526315788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F-4E79-9DE2-1E6B63E8252F}"/>
            </c:ext>
          </c:extLst>
        </c:ser>
        <c:ser>
          <c:idx val="2"/>
          <c:order val="2"/>
          <c:tx>
            <c:strRef>
              <c:f>データ!$Z$10</c:f>
              <c:strCache>
                <c:ptCount val="1"/>
                <c:pt idx="0">
                  <c:v>RsCL</c:v>
                </c:pt>
              </c:strCache>
            </c:strRef>
          </c:tx>
          <c:spPr>
            <a:ln w="317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(データ!$Z$11:$Z$15,データ!$Z$17:$Z$19,データ!$Z$21:$Z$25,データ!$Z$27:$Z$33,データ!$Z$35:$Z$44)</c:f>
              <c:numCache>
                <c:formatCode>0.00</c:formatCode>
                <c:ptCount val="30"/>
                <c:pt idx="0">
                  <c:v>1.08</c:v>
                </c:pt>
                <c:pt idx="1">
                  <c:v>1.08</c:v>
                </c:pt>
                <c:pt idx="2">
                  <c:v>1.08</c:v>
                </c:pt>
                <c:pt idx="3">
                  <c:v>1.08</c:v>
                </c:pt>
                <c:pt idx="4">
                  <c:v>1.08</c:v>
                </c:pt>
                <c:pt idx="5">
                  <c:v>1.08</c:v>
                </c:pt>
                <c:pt idx="6">
                  <c:v>1.08</c:v>
                </c:pt>
                <c:pt idx="7">
                  <c:v>1.08</c:v>
                </c:pt>
                <c:pt idx="8">
                  <c:v>0.75714285714285778</c:v>
                </c:pt>
                <c:pt idx="9">
                  <c:v>0.75714285714285778</c:v>
                </c:pt>
                <c:pt idx="10">
                  <c:v>0.75714285714285778</c:v>
                </c:pt>
                <c:pt idx="11">
                  <c:v>0.75714285714285778</c:v>
                </c:pt>
                <c:pt idx="12">
                  <c:v>0.75714285714285778</c:v>
                </c:pt>
                <c:pt idx="13">
                  <c:v>0.70000000000000051</c:v>
                </c:pt>
                <c:pt idx="14">
                  <c:v>0.70000000000000051</c:v>
                </c:pt>
                <c:pt idx="15">
                  <c:v>0.70000000000000051</c:v>
                </c:pt>
                <c:pt idx="16">
                  <c:v>0.70000000000000051</c:v>
                </c:pt>
                <c:pt idx="17">
                  <c:v>0.70000000000000051</c:v>
                </c:pt>
                <c:pt idx="18">
                  <c:v>0.70000000000000051</c:v>
                </c:pt>
                <c:pt idx="19">
                  <c:v>0.70000000000000051</c:v>
                </c:pt>
                <c:pt idx="20">
                  <c:v>0.71052631578947367</c:v>
                </c:pt>
                <c:pt idx="21">
                  <c:v>0.71052631578947367</c:v>
                </c:pt>
                <c:pt idx="22">
                  <c:v>0.71052631578947367</c:v>
                </c:pt>
                <c:pt idx="23">
                  <c:v>0.71052631578947367</c:v>
                </c:pt>
                <c:pt idx="24">
                  <c:v>0.71052631578947367</c:v>
                </c:pt>
                <c:pt idx="25">
                  <c:v>0.71052631578947367</c:v>
                </c:pt>
                <c:pt idx="26">
                  <c:v>0.71052631578947367</c:v>
                </c:pt>
                <c:pt idx="27">
                  <c:v>0.71052631578947367</c:v>
                </c:pt>
                <c:pt idx="28">
                  <c:v>0.71052631578947367</c:v>
                </c:pt>
                <c:pt idx="29">
                  <c:v>0.71052631578947367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DF-4E79-9DE2-1E6B63E82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0172568"/>
        <c:axId val="1"/>
      </c:lineChart>
      <c:catAx>
        <c:axId val="560172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1725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71480472121923E-2"/>
          <c:y val="8.0214113192767153E-2"/>
          <c:w val="0.92658819927707181"/>
          <c:h val="0.84492199229714737"/>
        </c:manualLayout>
      </c:layout>
      <c:lineChart>
        <c:grouping val="standard"/>
        <c:varyColors val="0"/>
        <c:ser>
          <c:idx val="0"/>
          <c:order val="0"/>
          <c:tx>
            <c:v>LCL</c:v>
          </c:tx>
          <c:spPr>
            <a:ln w="31750" cap="rnd">
              <a:solidFill>
                <a:schemeClr val="dk1">
                  <a:tint val="885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(データ!$V$11:$V$15,データ!$V$17:$V$19,データ!$V$21:$V$25,データ!$V$27:$V$33,データ!$V$35:$V$44)</c:f>
              <c:numCache>
                <c:formatCode>0.0</c:formatCode>
                <c:ptCount val="30"/>
                <c:pt idx="0">
                  <c:v>23.527199999999997</c:v>
                </c:pt>
                <c:pt idx="1">
                  <c:v>23.527199999999997</c:v>
                </c:pt>
                <c:pt idx="2">
                  <c:v>23.527199999999997</c:v>
                </c:pt>
                <c:pt idx="3">
                  <c:v>23.527199999999997</c:v>
                </c:pt>
                <c:pt idx="4">
                  <c:v>23.527199999999997</c:v>
                </c:pt>
                <c:pt idx="5">
                  <c:v>23.527199999999997</c:v>
                </c:pt>
                <c:pt idx="6">
                  <c:v>23.527199999999997</c:v>
                </c:pt>
                <c:pt idx="7">
                  <c:v>23.527199999999997</c:v>
                </c:pt>
                <c:pt idx="8">
                  <c:v>24.273499999999999</c:v>
                </c:pt>
                <c:pt idx="9">
                  <c:v>24.273499999999999</c:v>
                </c:pt>
                <c:pt idx="10">
                  <c:v>24.273499999999999</c:v>
                </c:pt>
                <c:pt idx="11">
                  <c:v>24.273499999999999</c:v>
                </c:pt>
                <c:pt idx="12">
                  <c:v>24.273499999999999</c:v>
                </c:pt>
                <c:pt idx="13">
                  <c:v>24.445692307692305</c:v>
                </c:pt>
                <c:pt idx="14">
                  <c:v>24.445692307692305</c:v>
                </c:pt>
                <c:pt idx="15">
                  <c:v>24.445692307692305</c:v>
                </c:pt>
                <c:pt idx="16">
                  <c:v>24.445692307692305</c:v>
                </c:pt>
                <c:pt idx="17">
                  <c:v>24.445692307692305</c:v>
                </c:pt>
                <c:pt idx="18">
                  <c:v>24.445692307692305</c:v>
                </c:pt>
                <c:pt idx="19">
                  <c:v>24.445692307692305</c:v>
                </c:pt>
                <c:pt idx="20">
                  <c:v>24.565000000000001</c:v>
                </c:pt>
                <c:pt idx="21">
                  <c:v>24.565000000000001</c:v>
                </c:pt>
                <c:pt idx="22">
                  <c:v>24.565000000000001</c:v>
                </c:pt>
                <c:pt idx="23">
                  <c:v>24.565000000000001</c:v>
                </c:pt>
                <c:pt idx="24">
                  <c:v>24.565000000000001</c:v>
                </c:pt>
                <c:pt idx="25">
                  <c:v>24.565000000000001</c:v>
                </c:pt>
                <c:pt idx="26">
                  <c:v>24.565000000000001</c:v>
                </c:pt>
                <c:pt idx="27">
                  <c:v>24.565000000000001</c:v>
                </c:pt>
                <c:pt idx="28">
                  <c:v>24.565000000000001</c:v>
                </c:pt>
                <c:pt idx="29">
                  <c:v>24.565000000000001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5-4BD5-BD8A-2D851A5A0C74}"/>
            </c:ext>
          </c:extLst>
        </c:ser>
        <c:ser>
          <c:idx val="1"/>
          <c:order val="1"/>
          <c:tx>
            <c:v>Xbar</c:v>
          </c:tx>
          <c:spPr>
            <a:ln w="317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(データ!$W$11:$W$15,データ!$W$17:$W$19,データ!$W$21:$W$25,データ!$W$27:$W$33,データ!$W$35:$W$44)</c:f>
              <c:numCache>
                <c:formatCode>0.0</c:formatCode>
                <c:ptCount val="30"/>
                <c:pt idx="0">
                  <c:v>26.4</c:v>
                </c:pt>
                <c:pt idx="1">
                  <c:v>26.4</c:v>
                </c:pt>
                <c:pt idx="2">
                  <c:v>26.4</c:v>
                </c:pt>
                <c:pt idx="3">
                  <c:v>26.4</c:v>
                </c:pt>
                <c:pt idx="4">
                  <c:v>26.4</c:v>
                </c:pt>
                <c:pt idx="5">
                  <c:v>26.4</c:v>
                </c:pt>
                <c:pt idx="6">
                  <c:v>26.4</c:v>
                </c:pt>
                <c:pt idx="7">
                  <c:v>26.4</c:v>
                </c:pt>
                <c:pt idx="8">
                  <c:v>26.287500000000001</c:v>
                </c:pt>
                <c:pt idx="9">
                  <c:v>26.287500000000001</c:v>
                </c:pt>
                <c:pt idx="10">
                  <c:v>26.287500000000001</c:v>
                </c:pt>
                <c:pt idx="11">
                  <c:v>26.287500000000001</c:v>
                </c:pt>
                <c:pt idx="12">
                  <c:v>26.287500000000001</c:v>
                </c:pt>
                <c:pt idx="13">
                  <c:v>26.307692307692307</c:v>
                </c:pt>
                <c:pt idx="14">
                  <c:v>26.307692307692307</c:v>
                </c:pt>
                <c:pt idx="15">
                  <c:v>26.307692307692307</c:v>
                </c:pt>
                <c:pt idx="16">
                  <c:v>26.307692307692307</c:v>
                </c:pt>
                <c:pt idx="17">
                  <c:v>26.307692307692307</c:v>
                </c:pt>
                <c:pt idx="18">
                  <c:v>26.307692307692307</c:v>
                </c:pt>
                <c:pt idx="19">
                  <c:v>26.307692307692307</c:v>
                </c:pt>
                <c:pt idx="20">
                  <c:v>26.455000000000002</c:v>
                </c:pt>
                <c:pt idx="21">
                  <c:v>26.455000000000002</c:v>
                </c:pt>
                <c:pt idx="22">
                  <c:v>26.455000000000002</c:v>
                </c:pt>
                <c:pt idx="23">
                  <c:v>26.455000000000002</c:v>
                </c:pt>
                <c:pt idx="24">
                  <c:v>26.455000000000002</c:v>
                </c:pt>
                <c:pt idx="25">
                  <c:v>26.455000000000002</c:v>
                </c:pt>
                <c:pt idx="26">
                  <c:v>26.455000000000002</c:v>
                </c:pt>
                <c:pt idx="27">
                  <c:v>26.455000000000002</c:v>
                </c:pt>
                <c:pt idx="28">
                  <c:v>26.455000000000002</c:v>
                </c:pt>
                <c:pt idx="29">
                  <c:v>26.455000000000002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85-4BD5-BD8A-2D851A5A0C74}"/>
            </c:ext>
          </c:extLst>
        </c:ser>
        <c:ser>
          <c:idx val="2"/>
          <c:order val="2"/>
          <c:tx>
            <c:v>UCL</c:v>
          </c:tx>
          <c:spPr>
            <a:ln w="31750" cap="rnd">
              <a:solidFill>
                <a:schemeClr val="dk1">
                  <a:tint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(データ!$X$11:$X$15,データ!$X$17:$X$19,データ!$X$21:$X$25,データ!$X$27:$X$33,データ!$X$35:$X$44)</c:f>
              <c:numCache>
                <c:formatCode>0.0</c:formatCode>
                <c:ptCount val="30"/>
                <c:pt idx="0">
                  <c:v>29.2728</c:v>
                </c:pt>
                <c:pt idx="1">
                  <c:v>29.2728</c:v>
                </c:pt>
                <c:pt idx="2">
                  <c:v>29.2728</c:v>
                </c:pt>
                <c:pt idx="3">
                  <c:v>29.2728</c:v>
                </c:pt>
                <c:pt idx="4">
                  <c:v>29.2728</c:v>
                </c:pt>
                <c:pt idx="5">
                  <c:v>29.2728</c:v>
                </c:pt>
                <c:pt idx="6">
                  <c:v>29.2728</c:v>
                </c:pt>
                <c:pt idx="7">
                  <c:v>29.2728</c:v>
                </c:pt>
                <c:pt idx="8">
                  <c:v>28.301500000000004</c:v>
                </c:pt>
                <c:pt idx="9">
                  <c:v>28.301500000000004</c:v>
                </c:pt>
                <c:pt idx="10">
                  <c:v>28.301500000000004</c:v>
                </c:pt>
                <c:pt idx="11">
                  <c:v>28.301500000000004</c:v>
                </c:pt>
                <c:pt idx="12">
                  <c:v>28.301500000000004</c:v>
                </c:pt>
                <c:pt idx="13">
                  <c:v>28.169692307692308</c:v>
                </c:pt>
                <c:pt idx="14">
                  <c:v>28.169692307692308</c:v>
                </c:pt>
                <c:pt idx="15">
                  <c:v>28.169692307692308</c:v>
                </c:pt>
                <c:pt idx="16">
                  <c:v>28.169692307692308</c:v>
                </c:pt>
                <c:pt idx="17">
                  <c:v>28.169692307692308</c:v>
                </c:pt>
                <c:pt idx="18">
                  <c:v>28.169692307692308</c:v>
                </c:pt>
                <c:pt idx="19">
                  <c:v>28.169692307692308</c:v>
                </c:pt>
                <c:pt idx="20">
                  <c:v>28.345000000000002</c:v>
                </c:pt>
                <c:pt idx="21">
                  <c:v>28.345000000000002</c:v>
                </c:pt>
                <c:pt idx="22">
                  <c:v>28.345000000000002</c:v>
                </c:pt>
                <c:pt idx="23">
                  <c:v>28.345000000000002</c:v>
                </c:pt>
                <c:pt idx="24">
                  <c:v>28.345000000000002</c:v>
                </c:pt>
                <c:pt idx="25">
                  <c:v>28.345000000000002</c:v>
                </c:pt>
                <c:pt idx="26">
                  <c:v>28.345000000000002</c:v>
                </c:pt>
                <c:pt idx="27">
                  <c:v>28.345000000000002</c:v>
                </c:pt>
                <c:pt idx="28">
                  <c:v>28.345000000000002</c:v>
                </c:pt>
                <c:pt idx="29">
                  <c:v>28.345000000000002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85-4BD5-BD8A-2D851A5A0C74}"/>
            </c:ext>
          </c:extLst>
        </c:ser>
        <c:ser>
          <c:idx val="3"/>
          <c:order val="3"/>
          <c:tx>
            <c:v>X</c:v>
          </c:tx>
          <c:spPr>
            <a:ln w="317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(データ!$I$11:$I$15,データ!$I$17:$I$19,データ!$I$21:$I$25,データ!$I$27:$I$33)</c:f>
              <c:numCache>
                <c:formatCode>0.0_ </c:formatCode>
                <c:ptCount val="20"/>
                <c:pt idx="0">
                  <c:v>26.2</c:v>
                </c:pt>
                <c:pt idx="1">
                  <c:v>27.6</c:v>
                </c:pt>
                <c:pt idx="2">
                  <c:v>26.7</c:v>
                </c:pt>
                <c:pt idx="3">
                  <c:v>25.4</c:v>
                </c:pt>
                <c:pt idx="4">
                  <c:v>26.1</c:v>
                </c:pt>
                <c:pt idx="5">
                  <c:v>26.2</c:v>
                </c:pt>
                <c:pt idx="6">
                  <c:v>25.8</c:v>
                </c:pt>
                <c:pt idx="7">
                  <c:v>26.3</c:v>
                </c:pt>
                <c:pt idx="8">
                  <c:v>25.6</c:v>
                </c:pt>
                <c:pt idx="9">
                  <c:v>26.3</c:v>
                </c:pt>
                <c:pt idx="10">
                  <c:v>27.1</c:v>
                </c:pt>
                <c:pt idx="11">
                  <c:v>26.5</c:v>
                </c:pt>
                <c:pt idx="12">
                  <c:v>26.2</c:v>
                </c:pt>
                <c:pt idx="13">
                  <c:v>26.1</c:v>
                </c:pt>
                <c:pt idx="14">
                  <c:v>27.1</c:v>
                </c:pt>
                <c:pt idx="15">
                  <c:v>26</c:v>
                </c:pt>
                <c:pt idx="16">
                  <c:v>27.4</c:v>
                </c:pt>
                <c:pt idx="17">
                  <c:v>27</c:v>
                </c:pt>
                <c:pt idx="18">
                  <c:v>27.2</c:v>
                </c:pt>
                <c:pt idx="19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85-4BD5-BD8A-2D851A5A0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0167648"/>
        <c:axId val="1"/>
      </c:lineChart>
      <c:catAx>
        <c:axId val="560167648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At val="20"/>
        <c:auto val="1"/>
        <c:lblAlgn val="ctr"/>
        <c:lblOffset val="100"/>
        <c:noMultiLvlLbl val="0"/>
      </c:catAx>
      <c:valAx>
        <c:axId val="1"/>
        <c:scaling>
          <c:orientation val="minMax"/>
          <c:min val="23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167648"/>
        <c:crosses val="autoZero"/>
        <c:crossBetween val="between"/>
        <c:majorUnit val="1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2" l="0.75" r="0.21" t="0.2" header="0.51200000000000001" footer="0.51200000000000001"/>
    <c:pageSetup paperSize="9" orientation="portrait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71480472121923E-2"/>
          <c:y val="7.4866505646582676E-2"/>
          <c:w val="0.92758026373025926"/>
          <c:h val="0.75936027155819574"/>
        </c:manualLayout>
      </c:layout>
      <c:lineChart>
        <c:grouping val="standard"/>
        <c:varyColors val="0"/>
        <c:ser>
          <c:idx val="0"/>
          <c:order val="0"/>
          <c:tx>
            <c:strRef>
              <c:f>データ!$R$12</c:f>
              <c:strCache>
                <c:ptCount val="1"/>
                <c:pt idx="0">
                  <c:v>Ｒm=</c:v>
                </c:pt>
              </c:strCache>
            </c:strRef>
          </c:tx>
          <c:spPr>
            <a:ln w="317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(データ!$L$11:$L$15,データ!$L$17:$L$19,データ!$L$21:$L$25,データ!$L$27:$L$33)</c:f>
              <c:numCache>
                <c:formatCode>0.0_ </c:formatCode>
                <c:ptCount val="20"/>
                <c:pt idx="0">
                  <c:v>1.5</c:v>
                </c:pt>
                <c:pt idx="1">
                  <c:v>0.80000000000000071</c:v>
                </c:pt>
                <c:pt idx="2">
                  <c:v>2</c:v>
                </c:pt>
                <c:pt idx="3">
                  <c:v>1.1000000000000014</c:v>
                </c:pt>
                <c:pt idx="4">
                  <c:v>1.1000000000000014</c:v>
                </c:pt>
                <c:pt idx="5">
                  <c:v>1.5</c:v>
                </c:pt>
                <c:pt idx="6">
                  <c:v>1.8999999999999986</c:v>
                </c:pt>
                <c:pt idx="7">
                  <c:v>1.5</c:v>
                </c:pt>
                <c:pt idx="8">
                  <c:v>1.2000000000000028</c:v>
                </c:pt>
                <c:pt idx="9">
                  <c:v>1.1999999999999993</c:v>
                </c:pt>
                <c:pt idx="10">
                  <c:v>1.5999999999999979</c:v>
                </c:pt>
                <c:pt idx="11">
                  <c:v>2</c:v>
                </c:pt>
                <c:pt idx="12">
                  <c:v>2.8000000000000007</c:v>
                </c:pt>
                <c:pt idx="13">
                  <c:v>0.90000000000000213</c:v>
                </c:pt>
                <c:pt idx="14">
                  <c:v>2.2000000000000028</c:v>
                </c:pt>
                <c:pt idx="15">
                  <c:v>1.7000000000000028</c:v>
                </c:pt>
                <c:pt idx="16">
                  <c:v>2.8999999999999986</c:v>
                </c:pt>
                <c:pt idx="17">
                  <c:v>0.89999999999999858</c:v>
                </c:pt>
                <c:pt idx="18">
                  <c:v>2.8999999999999986</c:v>
                </c:pt>
                <c:pt idx="19">
                  <c:v>2.6999999999999993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5E-4685-85F5-F7CAF5C13C5A}"/>
            </c:ext>
          </c:extLst>
        </c:ser>
        <c:ser>
          <c:idx val="1"/>
          <c:order val="1"/>
          <c:tx>
            <c:strRef>
              <c:f>データ!$AA$10</c:f>
              <c:strCache>
                <c:ptCount val="1"/>
                <c:pt idx="0">
                  <c:v>RmUCL</c:v>
                </c:pt>
              </c:strCache>
            </c:strRef>
          </c:tx>
          <c:spPr>
            <a:ln w="31750" cap="rnd">
              <a:solidFill>
                <a:schemeClr val="dk1">
                  <a:tint val="5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(データ!$AA$11:$AA$15,データ!$AA$17:$AA$19,データ!$AA$21:$AA$25,データ!$AA$27:$AA$33,データ!$AA$35:$AA$44)</c:f>
              <c:numCache>
                <c:formatCode>0.00</c:formatCode>
                <c:ptCount val="30"/>
                <c:pt idx="0">
                  <c:v>3.3409999999999997</c:v>
                </c:pt>
                <c:pt idx="1">
                  <c:v>3.3409999999999997</c:v>
                </c:pt>
                <c:pt idx="2">
                  <c:v>3.3409999999999997</c:v>
                </c:pt>
                <c:pt idx="3">
                  <c:v>3.3409999999999997</c:v>
                </c:pt>
                <c:pt idx="4">
                  <c:v>3.3409999999999997</c:v>
                </c:pt>
                <c:pt idx="5">
                  <c:v>3.3409999999999997</c:v>
                </c:pt>
                <c:pt idx="6">
                  <c:v>3.3409999999999997</c:v>
                </c:pt>
                <c:pt idx="7">
                  <c:v>3.3409999999999997</c:v>
                </c:pt>
                <c:pt idx="8">
                  <c:v>3.6622500000000007</c:v>
                </c:pt>
                <c:pt idx="9">
                  <c:v>3.6622500000000007</c:v>
                </c:pt>
                <c:pt idx="10">
                  <c:v>3.6622500000000007</c:v>
                </c:pt>
                <c:pt idx="11">
                  <c:v>3.6622500000000007</c:v>
                </c:pt>
                <c:pt idx="12">
                  <c:v>3.6622500000000007</c:v>
                </c:pt>
                <c:pt idx="13">
                  <c:v>3.993384615384616</c:v>
                </c:pt>
                <c:pt idx="14">
                  <c:v>3.993384615384616</c:v>
                </c:pt>
                <c:pt idx="15">
                  <c:v>3.993384615384616</c:v>
                </c:pt>
                <c:pt idx="16">
                  <c:v>3.993384615384616</c:v>
                </c:pt>
                <c:pt idx="17">
                  <c:v>3.993384615384616</c:v>
                </c:pt>
                <c:pt idx="18">
                  <c:v>3.993384615384616</c:v>
                </c:pt>
                <c:pt idx="19">
                  <c:v>3.993384615384616</c:v>
                </c:pt>
                <c:pt idx="20">
                  <c:v>4.4203999999999999</c:v>
                </c:pt>
                <c:pt idx="21">
                  <c:v>4.4203999999999999</c:v>
                </c:pt>
                <c:pt idx="22">
                  <c:v>4.4203999999999999</c:v>
                </c:pt>
                <c:pt idx="23">
                  <c:v>4.4203999999999999</c:v>
                </c:pt>
                <c:pt idx="24">
                  <c:v>4.4203999999999999</c:v>
                </c:pt>
                <c:pt idx="25">
                  <c:v>4.4203999999999999</c:v>
                </c:pt>
                <c:pt idx="26">
                  <c:v>4.4203999999999999</c:v>
                </c:pt>
                <c:pt idx="27">
                  <c:v>4.4203999999999999</c:v>
                </c:pt>
                <c:pt idx="28">
                  <c:v>4.4203999999999999</c:v>
                </c:pt>
                <c:pt idx="29">
                  <c:v>4.4203999999999999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5E-4685-85F5-F7CAF5C13C5A}"/>
            </c:ext>
          </c:extLst>
        </c:ser>
        <c:ser>
          <c:idx val="2"/>
          <c:order val="2"/>
          <c:tx>
            <c:strRef>
              <c:f>データ!$AB$10</c:f>
              <c:strCache>
                <c:ptCount val="1"/>
                <c:pt idx="0">
                  <c:v>RmCL</c:v>
                </c:pt>
              </c:strCache>
            </c:strRef>
          </c:tx>
          <c:spPr>
            <a:ln w="317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(データ!$AB$11:$AB$15,データ!$AB$17:$AB$19,データ!$AB$21:$AB$25,データ!$AB$27:$AB$33,データ!$AB$35:$AB$44)</c:f>
              <c:numCache>
                <c:formatCode>0.00</c:formatCode>
                <c:ptCount val="30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1.4250000000000003</c:v>
                </c:pt>
                <c:pt idx="9">
                  <c:v>1.4250000000000003</c:v>
                </c:pt>
                <c:pt idx="10">
                  <c:v>1.4250000000000003</c:v>
                </c:pt>
                <c:pt idx="11">
                  <c:v>1.4250000000000003</c:v>
                </c:pt>
                <c:pt idx="12">
                  <c:v>1.4250000000000003</c:v>
                </c:pt>
                <c:pt idx="13">
                  <c:v>1.5538461538461541</c:v>
                </c:pt>
                <c:pt idx="14">
                  <c:v>1.5538461538461541</c:v>
                </c:pt>
                <c:pt idx="15">
                  <c:v>1.5538461538461541</c:v>
                </c:pt>
                <c:pt idx="16">
                  <c:v>1.5538461538461541</c:v>
                </c:pt>
                <c:pt idx="17">
                  <c:v>1.5538461538461541</c:v>
                </c:pt>
                <c:pt idx="18">
                  <c:v>1.5538461538461541</c:v>
                </c:pt>
                <c:pt idx="19">
                  <c:v>1.5538461538461541</c:v>
                </c:pt>
                <c:pt idx="20">
                  <c:v>1.7200000000000002</c:v>
                </c:pt>
                <c:pt idx="21">
                  <c:v>1.7200000000000002</c:v>
                </c:pt>
                <c:pt idx="22">
                  <c:v>1.7200000000000002</c:v>
                </c:pt>
                <c:pt idx="23">
                  <c:v>1.7200000000000002</c:v>
                </c:pt>
                <c:pt idx="24">
                  <c:v>1.7200000000000002</c:v>
                </c:pt>
                <c:pt idx="25">
                  <c:v>1.7200000000000002</c:v>
                </c:pt>
                <c:pt idx="26">
                  <c:v>1.7200000000000002</c:v>
                </c:pt>
                <c:pt idx="27">
                  <c:v>1.7200000000000002</c:v>
                </c:pt>
                <c:pt idx="28">
                  <c:v>1.7200000000000002</c:v>
                </c:pt>
                <c:pt idx="29">
                  <c:v>1.7200000000000002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5E-4685-85F5-F7CAF5C13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0174864"/>
        <c:axId val="1"/>
      </c:lineChart>
      <c:catAx>
        <c:axId val="56017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17486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6A922C7-62F3-4710-BD63-AD5876B69C76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0D8AB58-5DF9-469F-BEA0-D5E22D311AB9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C413B73-5A21-409D-816A-F68E93133AB1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7D8C2BB-58FE-4BEB-BF4B-9E1CFADA7B01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9D504036-1988-40DA-B563-D0EDB2348228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3566B58-9FBD-4F32-A3E4-D5BE380AA394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90730B56-E7D2-415D-904E-B78B5AF935ED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39B6DA15-A5C3-4301-BD96-CD477E1BA66D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43</xdr:row>
      <xdr:rowOff>152400</xdr:rowOff>
    </xdr:from>
    <xdr:to>
      <xdr:col>4</xdr:col>
      <xdr:colOff>295275</xdr:colOff>
      <xdr:row>43</xdr:row>
      <xdr:rowOff>152400</xdr:rowOff>
    </xdr:to>
    <xdr:sp macro="" textlink="">
      <xdr:nvSpPr>
        <xdr:cNvPr id="10" name="Line 25">
          <a:extLst>
            <a:ext uri="{FF2B5EF4-FFF2-40B4-BE49-F238E27FC236}">
              <a16:creationId xmlns:a16="http://schemas.microsoft.com/office/drawing/2014/main" id="{EEEFC797-9D37-496A-96A4-CD03587E19AD}"/>
            </a:ext>
          </a:extLst>
        </xdr:cNvPr>
        <xdr:cNvSpPr>
          <a:spLocks noChangeShapeType="1"/>
        </xdr:cNvSpPr>
      </xdr:nvSpPr>
      <xdr:spPr bwMode="auto">
        <a:xfrm>
          <a:off x="1285875" y="10048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44</xdr:row>
      <xdr:rowOff>152400</xdr:rowOff>
    </xdr:from>
    <xdr:to>
      <xdr:col>4</xdr:col>
      <xdr:colOff>295275</xdr:colOff>
      <xdr:row>44</xdr:row>
      <xdr:rowOff>152400</xdr:rowOff>
    </xdr:to>
    <xdr:sp macro="" textlink="">
      <xdr:nvSpPr>
        <xdr:cNvPr id="11" name="Line 26">
          <a:extLst>
            <a:ext uri="{FF2B5EF4-FFF2-40B4-BE49-F238E27FC236}">
              <a16:creationId xmlns:a16="http://schemas.microsoft.com/office/drawing/2014/main" id="{CD84E3C6-FA2A-4719-9BFC-AC4EDEE0FFC5}"/>
            </a:ext>
          </a:extLst>
        </xdr:cNvPr>
        <xdr:cNvSpPr>
          <a:spLocks noChangeShapeType="1"/>
        </xdr:cNvSpPr>
      </xdr:nvSpPr>
      <xdr:spPr bwMode="auto">
        <a:xfrm>
          <a:off x="1285875" y="102774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46</xdr:row>
      <xdr:rowOff>0</xdr:rowOff>
    </xdr:from>
    <xdr:to>
      <xdr:col>4</xdr:col>
      <xdr:colOff>295275</xdr:colOff>
      <xdr:row>46</xdr:row>
      <xdr:rowOff>0</xdr:rowOff>
    </xdr:to>
    <xdr:sp macro="" textlink="">
      <xdr:nvSpPr>
        <xdr:cNvPr id="12" name="Line 27">
          <a:extLst>
            <a:ext uri="{FF2B5EF4-FFF2-40B4-BE49-F238E27FC236}">
              <a16:creationId xmlns:a16="http://schemas.microsoft.com/office/drawing/2014/main" id="{8DE47F1F-EDA0-49B5-8D6A-7A960C3656CD}"/>
            </a:ext>
          </a:extLst>
        </xdr:cNvPr>
        <xdr:cNvSpPr>
          <a:spLocks noChangeShapeType="1"/>
        </xdr:cNvSpPr>
      </xdr:nvSpPr>
      <xdr:spPr bwMode="auto">
        <a:xfrm>
          <a:off x="1285875" y="105822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46</xdr:row>
      <xdr:rowOff>0</xdr:rowOff>
    </xdr:from>
    <xdr:to>
      <xdr:col>4</xdr:col>
      <xdr:colOff>295275</xdr:colOff>
      <xdr:row>46</xdr:row>
      <xdr:rowOff>0</xdr:rowOff>
    </xdr:to>
    <xdr:sp macro="" textlink="">
      <xdr:nvSpPr>
        <xdr:cNvPr id="13" name="Line 28">
          <a:extLst>
            <a:ext uri="{FF2B5EF4-FFF2-40B4-BE49-F238E27FC236}">
              <a16:creationId xmlns:a16="http://schemas.microsoft.com/office/drawing/2014/main" id="{70332227-0FA2-4B51-AF51-7B06FABAE073}"/>
            </a:ext>
          </a:extLst>
        </xdr:cNvPr>
        <xdr:cNvSpPr>
          <a:spLocks noChangeShapeType="1"/>
        </xdr:cNvSpPr>
      </xdr:nvSpPr>
      <xdr:spPr bwMode="auto">
        <a:xfrm>
          <a:off x="1285875" y="105822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46</xdr:row>
      <xdr:rowOff>0</xdr:rowOff>
    </xdr:from>
    <xdr:to>
      <xdr:col>4</xdr:col>
      <xdr:colOff>295275</xdr:colOff>
      <xdr:row>46</xdr:row>
      <xdr:rowOff>0</xdr:rowOff>
    </xdr:to>
    <xdr:sp macro="" textlink="">
      <xdr:nvSpPr>
        <xdr:cNvPr id="14" name="Line 29">
          <a:extLst>
            <a:ext uri="{FF2B5EF4-FFF2-40B4-BE49-F238E27FC236}">
              <a16:creationId xmlns:a16="http://schemas.microsoft.com/office/drawing/2014/main" id="{E619369C-B778-4383-B279-23E52F9179C7}"/>
            </a:ext>
          </a:extLst>
        </xdr:cNvPr>
        <xdr:cNvSpPr>
          <a:spLocks noChangeShapeType="1"/>
        </xdr:cNvSpPr>
      </xdr:nvSpPr>
      <xdr:spPr bwMode="auto">
        <a:xfrm>
          <a:off x="1285875" y="105822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46</xdr:row>
      <xdr:rowOff>0</xdr:rowOff>
    </xdr:from>
    <xdr:to>
      <xdr:col>4</xdr:col>
      <xdr:colOff>295275</xdr:colOff>
      <xdr:row>46</xdr:row>
      <xdr:rowOff>0</xdr:rowOff>
    </xdr:to>
    <xdr:sp macro="" textlink="">
      <xdr:nvSpPr>
        <xdr:cNvPr id="15" name="Line 30">
          <a:extLst>
            <a:ext uri="{FF2B5EF4-FFF2-40B4-BE49-F238E27FC236}">
              <a16:creationId xmlns:a16="http://schemas.microsoft.com/office/drawing/2014/main" id="{D4D6C579-F8CB-4F0B-A9E1-B777B76C4F53}"/>
            </a:ext>
          </a:extLst>
        </xdr:cNvPr>
        <xdr:cNvSpPr>
          <a:spLocks noChangeShapeType="1"/>
        </xdr:cNvSpPr>
      </xdr:nvSpPr>
      <xdr:spPr bwMode="auto">
        <a:xfrm>
          <a:off x="1285875" y="105822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46</xdr:row>
      <xdr:rowOff>0</xdr:rowOff>
    </xdr:from>
    <xdr:to>
      <xdr:col>4</xdr:col>
      <xdr:colOff>295275</xdr:colOff>
      <xdr:row>46</xdr:row>
      <xdr:rowOff>0</xdr:rowOff>
    </xdr:to>
    <xdr:sp macro="" textlink="">
      <xdr:nvSpPr>
        <xdr:cNvPr id="16" name="Line 31">
          <a:extLst>
            <a:ext uri="{FF2B5EF4-FFF2-40B4-BE49-F238E27FC236}">
              <a16:creationId xmlns:a16="http://schemas.microsoft.com/office/drawing/2014/main" id="{A8E80A79-EDC7-4B87-AF1E-FD74E6F89C5E}"/>
            </a:ext>
          </a:extLst>
        </xdr:cNvPr>
        <xdr:cNvSpPr>
          <a:spLocks noChangeShapeType="1"/>
        </xdr:cNvSpPr>
      </xdr:nvSpPr>
      <xdr:spPr bwMode="auto">
        <a:xfrm>
          <a:off x="1285875" y="105822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46</xdr:row>
      <xdr:rowOff>0</xdr:rowOff>
    </xdr:from>
    <xdr:to>
      <xdr:col>4</xdr:col>
      <xdr:colOff>295275</xdr:colOff>
      <xdr:row>46</xdr:row>
      <xdr:rowOff>0</xdr:rowOff>
    </xdr:to>
    <xdr:sp macro="" textlink="">
      <xdr:nvSpPr>
        <xdr:cNvPr id="17" name="Line 32">
          <a:extLst>
            <a:ext uri="{FF2B5EF4-FFF2-40B4-BE49-F238E27FC236}">
              <a16:creationId xmlns:a16="http://schemas.microsoft.com/office/drawing/2014/main" id="{6E719C85-C245-43F2-8CDF-8158A261FDD8}"/>
            </a:ext>
          </a:extLst>
        </xdr:cNvPr>
        <xdr:cNvSpPr>
          <a:spLocks noChangeShapeType="1"/>
        </xdr:cNvSpPr>
      </xdr:nvSpPr>
      <xdr:spPr bwMode="auto">
        <a:xfrm>
          <a:off x="1285875" y="105822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8973AF7-3322-4A69-A802-5E7CCCC3A076}"/>
            </a:ext>
          </a:extLst>
        </xdr:cNvPr>
        <xdr:cNvSpPr>
          <a:spLocks noChangeShapeType="1"/>
        </xdr:cNvSpPr>
      </xdr:nvSpPr>
      <xdr:spPr bwMode="auto">
        <a:xfrm>
          <a:off x="19716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24D40D2-7072-468C-879C-9FA876834C77}"/>
            </a:ext>
          </a:extLst>
        </xdr:cNvPr>
        <xdr:cNvSpPr>
          <a:spLocks noChangeShapeType="1"/>
        </xdr:cNvSpPr>
      </xdr:nvSpPr>
      <xdr:spPr bwMode="auto">
        <a:xfrm>
          <a:off x="19716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572CAD47-15D9-4CA3-A113-1DAB465BDB02}"/>
            </a:ext>
          </a:extLst>
        </xdr:cNvPr>
        <xdr:cNvSpPr>
          <a:spLocks noChangeShapeType="1"/>
        </xdr:cNvSpPr>
      </xdr:nvSpPr>
      <xdr:spPr bwMode="auto">
        <a:xfrm>
          <a:off x="19716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7B78E01-965A-411E-9CF3-DA496DA3DE42}"/>
            </a:ext>
          </a:extLst>
        </xdr:cNvPr>
        <xdr:cNvSpPr>
          <a:spLocks noChangeShapeType="1"/>
        </xdr:cNvSpPr>
      </xdr:nvSpPr>
      <xdr:spPr bwMode="auto">
        <a:xfrm>
          <a:off x="19716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97E9FEEA-B992-47B6-9A34-1B870A35A8F9}"/>
            </a:ext>
          </a:extLst>
        </xdr:cNvPr>
        <xdr:cNvSpPr>
          <a:spLocks noChangeShapeType="1"/>
        </xdr:cNvSpPr>
      </xdr:nvSpPr>
      <xdr:spPr bwMode="auto">
        <a:xfrm>
          <a:off x="19716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4E996227-B379-42C9-800A-33669F1318F8}"/>
            </a:ext>
          </a:extLst>
        </xdr:cNvPr>
        <xdr:cNvSpPr>
          <a:spLocks noChangeShapeType="1"/>
        </xdr:cNvSpPr>
      </xdr:nvSpPr>
      <xdr:spPr bwMode="auto">
        <a:xfrm>
          <a:off x="19716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89117904-82F2-4B86-927B-5751F216F685}"/>
            </a:ext>
          </a:extLst>
        </xdr:cNvPr>
        <xdr:cNvSpPr>
          <a:spLocks noChangeShapeType="1"/>
        </xdr:cNvSpPr>
      </xdr:nvSpPr>
      <xdr:spPr bwMode="auto">
        <a:xfrm>
          <a:off x="19716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84DE0E1-5BE6-4528-8C1D-9FCB3A89E0BC}"/>
            </a:ext>
          </a:extLst>
        </xdr:cNvPr>
        <xdr:cNvSpPr>
          <a:spLocks noChangeShapeType="1"/>
        </xdr:cNvSpPr>
      </xdr:nvSpPr>
      <xdr:spPr bwMode="auto">
        <a:xfrm>
          <a:off x="19716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EF9FF688-D893-412F-8EED-FF3F9F558453}"/>
            </a:ext>
          </a:extLst>
        </xdr:cNvPr>
        <xdr:cNvSpPr>
          <a:spLocks noChangeShapeType="1"/>
        </xdr:cNvSpPr>
      </xdr:nvSpPr>
      <xdr:spPr bwMode="auto">
        <a:xfrm>
          <a:off x="19716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18A3094A-380E-4C5A-806D-15D32815A277}"/>
            </a:ext>
          </a:extLst>
        </xdr:cNvPr>
        <xdr:cNvSpPr>
          <a:spLocks noChangeShapeType="1"/>
        </xdr:cNvSpPr>
      </xdr:nvSpPr>
      <xdr:spPr bwMode="auto">
        <a:xfrm>
          <a:off x="19716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DC8E5093-D8E9-48DE-9A41-DAA65A2F41E4}"/>
            </a:ext>
          </a:extLst>
        </xdr:cNvPr>
        <xdr:cNvSpPr>
          <a:spLocks noChangeShapeType="1"/>
        </xdr:cNvSpPr>
      </xdr:nvSpPr>
      <xdr:spPr bwMode="auto">
        <a:xfrm>
          <a:off x="19716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216CE89-C58F-4029-9415-3982FFC765C6}"/>
            </a:ext>
          </a:extLst>
        </xdr:cNvPr>
        <xdr:cNvSpPr>
          <a:spLocks noChangeShapeType="1"/>
        </xdr:cNvSpPr>
      </xdr:nvSpPr>
      <xdr:spPr bwMode="auto">
        <a:xfrm>
          <a:off x="19716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FCA7198-018B-44AA-BABB-FCEAE0EB2A12}"/>
            </a:ext>
          </a:extLst>
        </xdr:cNvPr>
        <xdr:cNvSpPr>
          <a:spLocks noChangeShapeType="1"/>
        </xdr:cNvSpPr>
      </xdr:nvSpPr>
      <xdr:spPr bwMode="auto">
        <a:xfrm>
          <a:off x="19716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F6489419-A66F-4992-97B4-0C0864FC80D2}"/>
            </a:ext>
          </a:extLst>
        </xdr:cNvPr>
        <xdr:cNvSpPr>
          <a:spLocks noChangeShapeType="1"/>
        </xdr:cNvSpPr>
      </xdr:nvSpPr>
      <xdr:spPr bwMode="auto">
        <a:xfrm>
          <a:off x="19716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D4CB8320-0A6C-4378-9781-AE44DAF10797}"/>
            </a:ext>
          </a:extLst>
        </xdr:cNvPr>
        <xdr:cNvSpPr>
          <a:spLocks noChangeShapeType="1"/>
        </xdr:cNvSpPr>
      </xdr:nvSpPr>
      <xdr:spPr bwMode="auto">
        <a:xfrm>
          <a:off x="19716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4</xdr:col>
      <xdr:colOff>295275</xdr:colOff>
      <xdr:row>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CD2BB633-9743-43ED-B39A-7AEA57B0A5DD}"/>
            </a:ext>
          </a:extLst>
        </xdr:cNvPr>
        <xdr:cNvSpPr>
          <a:spLocks noChangeShapeType="1"/>
        </xdr:cNvSpPr>
      </xdr:nvSpPr>
      <xdr:spPr bwMode="auto">
        <a:xfrm>
          <a:off x="1971675" y="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50800</xdr:colOff>
      <xdr:row>16</xdr:row>
      <xdr:rowOff>34925</xdr:rowOff>
    </xdr:from>
    <xdr:to>
      <xdr:col>19</xdr:col>
      <xdr:colOff>9525</xdr:colOff>
      <xdr:row>26</xdr:row>
      <xdr:rowOff>127000</xdr:rowOff>
    </xdr:to>
    <xdr:graphicFrame macro="">
      <xdr:nvGraphicFramePr>
        <xdr:cNvPr id="18" name="グラフ 18">
          <a:extLst>
            <a:ext uri="{FF2B5EF4-FFF2-40B4-BE49-F238E27FC236}">
              <a16:creationId xmlns:a16="http://schemas.microsoft.com/office/drawing/2014/main" id="{B29A97EC-7241-4F67-996E-87B074BAF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50800</xdr:colOff>
      <xdr:row>5</xdr:row>
      <xdr:rowOff>25400</xdr:rowOff>
    </xdr:from>
    <xdr:to>
      <xdr:col>19</xdr:col>
      <xdr:colOff>0</xdr:colOff>
      <xdr:row>15</xdr:row>
      <xdr:rowOff>101600</xdr:rowOff>
    </xdr:to>
    <xdr:graphicFrame macro="">
      <xdr:nvGraphicFramePr>
        <xdr:cNvPr id="19" name="グラフ 19">
          <a:extLst>
            <a:ext uri="{FF2B5EF4-FFF2-40B4-BE49-F238E27FC236}">
              <a16:creationId xmlns:a16="http://schemas.microsoft.com/office/drawing/2014/main" id="{66C1D2CF-FD00-4B2B-9131-CB9572154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</xdr:colOff>
      <xdr:row>27</xdr:row>
      <xdr:rowOff>38100</xdr:rowOff>
    </xdr:from>
    <xdr:to>
      <xdr:col>19</xdr:col>
      <xdr:colOff>0</xdr:colOff>
      <xdr:row>37</xdr:row>
      <xdr:rowOff>139700</xdr:rowOff>
    </xdr:to>
    <xdr:graphicFrame macro="">
      <xdr:nvGraphicFramePr>
        <xdr:cNvPr id="20" name="グラフ 20">
          <a:extLst>
            <a:ext uri="{FF2B5EF4-FFF2-40B4-BE49-F238E27FC236}">
              <a16:creationId xmlns:a16="http://schemas.microsoft.com/office/drawing/2014/main" id="{AA48AF18-EEC2-49E8-BACF-09F3FDCE6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523875</xdr:colOff>
      <xdr:row>5</xdr:row>
      <xdr:rowOff>66675</xdr:rowOff>
    </xdr:from>
    <xdr:to>
      <xdr:col>6</xdr:col>
      <xdr:colOff>495300</xdr:colOff>
      <xdr:row>7</xdr:row>
      <xdr:rowOff>57150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4752C43-7EFC-70D4-4A08-B7B133B4E077}"/>
            </a:ext>
          </a:extLst>
        </xdr:cNvPr>
        <xdr:cNvSpPr txBox="1"/>
      </xdr:nvSpPr>
      <xdr:spPr>
        <a:xfrm>
          <a:off x="3067050" y="1038225"/>
          <a:ext cx="5715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UCL</a:t>
          </a:r>
          <a:endParaRPr kumimoji="1" lang="ja-JP" altLang="en-US" sz="1200"/>
        </a:p>
      </xdr:txBody>
    </xdr:sp>
    <xdr:clientData/>
  </xdr:twoCellAnchor>
  <xdr:twoCellAnchor>
    <xdr:from>
      <xdr:col>5</xdr:col>
      <xdr:colOff>476250</xdr:colOff>
      <xdr:row>13</xdr:row>
      <xdr:rowOff>133350</xdr:rowOff>
    </xdr:from>
    <xdr:to>
      <xdr:col>6</xdr:col>
      <xdr:colOff>447675</xdr:colOff>
      <xdr:row>15</xdr:row>
      <xdr:rowOff>123825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B6E0D009-7DC6-4CAF-8546-2C9F3D7F3483}"/>
            </a:ext>
          </a:extLst>
        </xdr:cNvPr>
        <xdr:cNvSpPr txBox="1"/>
      </xdr:nvSpPr>
      <xdr:spPr>
        <a:xfrm>
          <a:off x="3019425" y="2400300"/>
          <a:ext cx="5715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LCL</a:t>
          </a:r>
          <a:endParaRPr kumimoji="1" lang="ja-JP" altLang="en-US" sz="1200"/>
        </a:p>
      </xdr:txBody>
    </xdr:sp>
    <xdr:clientData/>
  </xdr:twoCellAnchor>
  <xdr:twoCellAnchor>
    <xdr:from>
      <xdr:col>14</xdr:col>
      <xdr:colOff>485775</xdr:colOff>
      <xdr:row>8</xdr:row>
      <xdr:rowOff>142875</xdr:rowOff>
    </xdr:from>
    <xdr:to>
      <xdr:col>15</xdr:col>
      <xdr:colOff>457200</xdr:colOff>
      <xdr:row>10</xdr:row>
      <xdr:rowOff>133350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2A482B3-0C41-4AD4-AF4C-8E384109E9CF}"/>
            </a:ext>
          </a:extLst>
        </xdr:cNvPr>
        <xdr:cNvSpPr txBox="1"/>
      </xdr:nvSpPr>
      <xdr:spPr>
        <a:xfrm>
          <a:off x="8429625" y="1600200"/>
          <a:ext cx="5715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CL</a:t>
          </a:r>
          <a:endParaRPr kumimoji="1" lang="ja-JP" altLang="en-US" sz="1200"/>
        </a:p>
      </xdr:txBody>
    </xdr:sp>
    <xdr:clientData/>
  </xdr:twoCellAnchor>
  <xdr:twoCellAnchor>
    <xdr:from>
      <xdr:col>5</xdr:col>
      <xdr:colOff>485775</xdr:colOff>
      <xdr:row>16</xdr:row>
      <xdr:rowOff>76200</xdr:rowOff>
    </xdr:from>
    <xdr:to>
      <xdr:col>6</xdr:col>
      <xdr:colOff>457200</xdr:colOff>
      <xdr:row>18</xdr:row>
      <xdr:rowOff>66675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63B1AE22-B5EC-4B87-90E7-807CBCEED2ED}"/>
            </a:ext>
          </a:extLst>
        </xdr:cNvPr>
        <xdr:cNvSpPr txBox="1"/>
      </xdr:nvSpPr>
      <xdr:spPr>
        <a:xfrm>
          <a:off x="3028950" y="2828925"/>
          <a:ext cx="5715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UCL</a:t>
          </a:r>
          <a:endParaRPr kumimoji="1" lang="ja-JP" altLang="en-US" sz="1200"/>
        </a:p>
      </xdr:txBody>
    </xdr:sp>
    <xdr:clientData/>
  </xdr:twoCellAnchor>
  <xdr:twoCellAnchor>
    <xdr:from>
      <xdr:col>5</xdr:col>
      <xdr:colOff>419100</xdr:colOff>
      <xdr:row>29</xdr:row>
      <xdr:rowOff>19050</xdr:rowOff>
    </xdr:from>
    <xdr:to>
      <xdr:col>6</xdr:col>
      <xdr:colOff>390525</xdr:colOff>
      <xdr:row>31</xdr:row>
      <xdr:rowOff>9525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39AD923-4E8E-4109-ADDE-852156C255F9}"/>
            </a:ext>
          </a:extLst>
        </xdr:cNvPr>
        <xdr:cNvSpPr txBox="1"/>
      </xdr:nvSpPr>
      <xdr:spPr>
        <a:xfrm>
          <a:off x="2962275" y="4876800"/>
          <a:ext cx="5715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UCL</a:t>
          </a:r>
          <a:endParaRPr kumimoji="1" lang="ja-JP" altLang="en-US" sz="1200"/>
        </a:p>
      </xdr:txBody>
    </xdr:sp>
    <xdr:clientData/>
  </xdr:twoCellAnchor>
  <xdr:twoCellAnchor>
    <xdr:from>
      <xdr:col>15</xdr:col>
      <xdr:colOff>161925</xdr:colOff>
      <xdr:row>22</xdr:row>
      <xdr:rowOff>114300</xdr:rowOff>
    </xdr:from>
    <xdr:to>
      <xdr:col>16</xdr:col>
      <xdr:colOff>133350</xdr:colOff>
      <xdr:row>24</xdr:row>
      <xdr:rowOff>104775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C521C81-AB99-46ED-8408-AC4445B9C309}"/>
            </a:ext>
          </a:extLst>
        </xdr:cNvPr>
        <xdr:cNvSpPr txBox="1"/>
      </xdr:nvSpPr>
      <xdr:spPr>
        <a:xfrm>
          <a:off x="8705850" y="3838575"/>
          <a:ext cx="5715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CL</a:t>
          </a:r>
          <a:endParaRPr kumimoji="1" lang="ja-JP" altLang="en-US" sz="1200"/>
        </a:p>
      </xdr:txBody>
    </xdr:sp>
    <xdr:clientData/>
  </xdr:twoCellAnchor>
  <xdr:twoCellAnchor>
    <xdr:from>
      <xdr:col>15</xdr:col>
      <xdr:colOff>219075</xdr:colOff>
      <xdr:row>31</xdr:row>
      <xdr:rowOff>104775</xdr:rowOff>
    </xdr:from>
    <xdr:to>
      <xdr:col>16</xdr:col>
      <xdr:colOff>190500</xdr:colOff>
      <xdr:row>33</xdr:row>
      <xdr:rowOff>95250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11AADE1-7B66-44DB-908A-2A4DB5A6A4E3}"/>
            </a:ext>
          </a:extLst>
        </xdr:cNvPr>
        <xdr:cNvSpPr txBox="1"/>
      </xdr:nvSpPr>
      <xdr:spPr>
        <a:xfrm>
          <a:off x="8763000" y="5286375"/>
          <a:ext cx="5715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/>
            <a:t>CL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F6F33-FBF9-48D8-9023-04767B9B223B}">
  <dimension ref="A1:AD46"/>
  <sheetViews>
    <sheetView tabSelected="1" topLeftCell="A16" zoomScaleNormal="100" workbookViewId="0">
      <selection activeCell="AE26" sqref="AE26"/>
    </sheetView>
  </sheetViews>
  <sheetFormatPr defaultRowHeight="13.5"/>
  <cols>
    <col min="1" max="1" width="1.875" style="8" customWidth="1"/>
    <col min="2" max="2" width="4.875" style="8" customWidth="1"/>
    <col min="3" max="3" width="4.75" style="8" customWidth="1"/>
    <col min="4" max="4" width="5" style="8" customWidth="1"/>
    <col min="5" max="8" width="4.75" style="6" customWidth="1"/>
    <col min="9" max="10" width="7.625" style="6" customWidth="1"/>
    <col min="11" max="13" width="4.75" style="87" customWidth="1"/>
    <col min="14" max="17" width="3.75" style="6" customWidth="1"/>
    <col min="18" max="18" width="7.5" style="6" customWidth="1"/>
    <col min="19" max="19" width="5.625" style="87" customWidth="1"/>
    <col min="20" max="20" width="1.875" style="6" customWidth="1"/>
    <col min="21" max="21" width="2.375" style="6" customWidth="1"/>
    <col min="22" max="26" width="4.875" style="6" customWidth="1"/>
    <col min="27" max="27" width="4.875" style="7" customWidth="1"/>
    <col min="28" max="28" width="7.75" style="8" customWidth="1"/>
    <col min="29" max="29" width="1" style="8" customWidth="1"/>
    <col min="30" max="30" width="2.875" style="8" customWidth="1"/>
    <col min="31" max="16384" width="9" style="8"/>
  </cols>
  <sheetData>
    <row r="1" spans="1:30" ht="16.5" customHeight="1">
      <c r="A1" s="1"/>
      <c r="B1" s="126" t="s">
        <v>0</v>
      </c>
      <c r="C1" s="126"/>
      <c r="D1" s="2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4"/>
      <c r="T1" s="5"/>
    </row>
    <row r="2" spans="1:30" ht="24.75" customHeight="1">
      <c r="A2" s="9"/>
      <c r="B2" s="10" t="s">
        <v>1</v>
      </c>
      <c r="C2" s="11"/>
      <c r="D2" s="12"/>
      <c r="E2" s="13"/>
      <c r="F2" s="13"/>
      <c r="G2" s="13"/>
      <c r="H2" s="13"/>
      <c r="I2" s="13"/>
      <c r="J2" s="13"/>
      <c r="K2" s="14"/>
      <c r="L2" s="14"/>
      <c r="M2" s="14"/>
      <c r="N2" s="13"/>
      <c r="O2" s="13"/>
      <c r="P2" s="13"/>
      <c r="Q2" s="13"/>
      <c r="R2" s="13"/>
      <c r="S2" s="14"/>
      <c r="T2" s="15"/>
    </row>
    <row r="3" spans="1:30" ht="10.5" customHeight="1">
      <c r="A3" s="9"/>
      <c r="B3" s="16"/>
      <c r="C3" s="16"/>
      <c r="D3" s="17"/>
      <c r="E3" s="18"/>
      <c r="F3" s="18"/>
      <c r="G3" s="18"/>
      <c r="H3" s="18"/>
      <c r="I3" s="18"/>
      <c r="J3" s="18"/>
      <c r="K3" s="19"/>
      <c r="L3" s="20"/>
      <c r="M3" s="19"/>
      <c r="N3" s="18"/>
      <c r="O3" s="18"/>
      <c r="P3" s="18"/>
      <c r="Q3" s="18"/>
      <c r="R3" s="18"/>
      <c r="S3" s="19"/>
      <c r="T3" s="15"/>
      <c r="AB3" s="21"/>
    </row>
    <row r="4" spans="1:30" s="28" customFormat="1" ht="20.100000000000001" customHeight="1">
      <c r="A4" s="22"/>
      <c r="B4" s="186" t="s">
        <v>2</v>
      </c>
      <c r="C4" s="187"/>
      <c r="D4" s="127"/>
      <c r="E4" s="128"/>
      <c r="F4" s="128"/>
      <c r="G4" s="128"/>
      <c r="H4" s="128"/>
      <c r="I4" s="128"/>
      <c r="J4" s="129" t="s">
        <v>75</v>
      </c>
      <c r="K4" s="130"/>
      <c r="L4" s="131"/>
      <c r="M4" s="109" t="s">
        <v>3</v>
      </c>
      <c r="N4" s="111"/>
      <c r="O4" s="24" t="s">
        <v>4</v>
      </c>
      <c r="P4" s="132" t="s">
        <v>73</v>
      </c>
      <c r="Q4" s="133"/>
      <c r="R4" s="133"/>
      <c r="S4" s="134"/>
      <c r="T4" s="25"/>
      <c r="U4" s="26"/>
      <c r="V4" s="26"/>
      <c r="W4" s="26"/>
      <c r="X4" s="26"/>
      <c r="Y4" s="26"/>
      <c r="Z4" s="26"/>
      <c r="AA4" s="27"/>
    </row>
    <row r="5" spans="1:30" s="28" customFormat="1" ht="20.100000000000001" customHeight="1">
      <c r="A5" s="22"/>
      <c r="B5" s="29" t="s">
        <v>5</v>
      </c>
      <c r="C5" s="23"/>
      <c r="D5" s="164" t="s">
        <v>74</v>
      </c>
      <c r="E5" s="165"/>
      <c r="F5" s="166"/>
      <c r="G5" s="30" t="s">
        <v>7</v>
      </c>
      <c r="H5" s="31"/>
      <c r="I5" s="31"/>
      <c r="J5" s="30" t="s">
        <v>8</v>
      </c>
      <c r="K5" s="32"/>
      <c r="L5" s="32"/>
      <c r="M5" s="112"/>
      <c r="N5" s="114"/>
      <c r="O5" s="24" t="s">
        <v>9</v>
      </c>
      <c r="P5" s="132" t="s">
        <v>73</v>
      </c>
      <c r="Q5" s="133"/>
      <c r="R5" s="133"/>
      <c r="S5" s="134"/>
      <c r="T5" s="25"/>
      <c r="U5" s="26"/>
      <c r="V5" s="26"/>
      <c r="W5" s="26"/>
      <c r="X5" s="26"/>
      <c r="Y5" s="26"/>
      <c r="Z5" s="26"/>
      <c r="AA5" s="27"/>
    </row>
    <row r="6" spans="1:30" s="28" customFormat="1" ht="20.100000000000001" customHeight="1">
      <c r="A6" s="22"/>
      <c r="B6" s="22" t="s">
        <v>10</v>
      </c>
      <c r="C6" s="22" t="s">
        <v>11</v>
      </c>
      <c r="D6" s="104">
        <f>MAX(E11:G33)</f>
        <v>28.7</v>
      </c>
      <c r="E6" s="105"/>
      <c r="F6" s="106"/>
      <c r="G6" s="33" t="s">
        <v>12</v>
      </c>
      <c r="H6" s="107" t="s">
        <v>13</v>
      </c>
      <c r="I6" s="108"/>
      <c r="J6" s="92" t="s">
        <v>14</v>
      </c>
      <c r="K6" s="93">
        <v>3</v>
      </c>
      <c r="L6" s="94" t="s">
        <v>15</v>
      </c>
      <c r="M6" s="109" t="s">
        <v>16</v>
      </c>
      <c r="N6" s="110"/>
      <c r="O6" s="111"/>
      <c r="P6" s="115" t="s">
        <v>76</v>
      </c>
      <c r="Q6" s="116"/>
      <c r="R6" s="116"/>
      <c r="S6" s="117"/>
      <c r="T6" s="25"/>
      <c r="U6" s="26"/>
      <c r="V6" s="26"/>
      <c r="W6" s="26"/>
      <c r="X6" s="26"/>
      <c r="Y6" s="26"/>
      <c r="Z6" s="26"/>
      <c r="AA6" s="27"/>
    </row>
    <row r="7" spans="1:30" s="28" customFormat="1" ht="20.100000000000001" customHeight="1">
      <c r="A7" s="22"/>
      <c r="B7" s="29" t="s">
        <v>17</v>
      </c>
      <c r="C7" s="29" t="s">
        <v>18</v>
      </c>
      <c r="D7" s="121">
        <f>MIN(E11:G33)</f>
        <v>24.8</v>
      </c>
      <c r="E7" s="122"/>
      <c r="F7" s="123"/>
      <c r="G7" s="24" t="s">
        <v>19</v>
      </c>
      <c r="H7" s="124" t="s">
        <v>20</v>
      </c>
      <c r="I7" s="125"/>
      <c r="J7" s="35" t="s">
        <v>21</v>
      </c>
      <c r="K7" s="36"/>
      <c r="L7" s="37"/>
      <c r="M7" s="112"/>
      <c r="N7" s="113"/>
      <c r="O7" s="114"/>
      <c r="P7" s="118"/>
      <c r="Q7" s="119"/>
      <c r="R7" s="119"/>
      <c r="S7" s="120"/>
      <c r="T7" s="25"/>
      <c r="U7" s="26"/>
      <c r="V7" s="26"/>
      <c r="W7" s="26"/>
      <c r="X7" s="26"/>
      <c r="Y7" s="26"/>
      <c r="Z7" s="26"/>
      <c r="AA7" s="27"/>
    </row>
    <row r="8" spans="1:30" ht="20.100000000000001" customHeight="1">
      <c r="A8" s="38"/>
      <c r="K8" s="39"/>
      <c r="L8" s="39"/>
      <c r="M8" s="39"/>
      <c r="S8" s="39"/>
      <c r="T8" s="40"/>
      <c r="W8" s="41"/>
      <c r="X8" s="8"/>
    </row>
    <row r="9" spans="1:30" ht="20.100000000000001" customHeight="1">
      <c r="A9" s="144" t="s">
        <v>22</v>
      </c>
      <c r="B9" s="105"/>
      <c r="C9" s="106"/>
      <c r="D9" s="42" t="s">
        <v>23</v>
      </c>
      <c r="E9" s="145" t="s">
        <v>24</v>
      </c>
      <c r="F9" s="145"/>
      <c r="G9" s="145"/>
      <c r="H9" s="43" t="s">
        <v>25</v>
      </c>
      <c r="I9" s="43" t="s">
        <v>26</v>
      </c>
      <c r="J9" s="44" t="s">
        <v>27</v>
      </c>
      <c r="K9" s="146" t="s">
        <v>28</v>
      </c>
      <c r="L9" s="146"/>
      <c r="M9" s="146"/>
      <c r="N9" s="145" t="s">
        <v>29</v>
      </c>
      <c r="O9" s="145"/>
      <c r="P9" s="145" t="s">
        <v>85</v>
      </c>
      <c r="Q9" s="145"/>
      <c r="R9" s="145" t="s">
        <v>31</v>
      </c>
      <c r="S9" s="135" t="s">
        <v>32</v>
      </c>
      <c r="T9" s="135"/>
    </row>
    <row r="10" spans="1:30" ht="20.100000000000001" customHeight="1">
      <c r="A10" s="136" t="s">
        <v>33</v>
      </c>
      <c r="B10" s="122"/>
      <c r="C10" s="123"/>
      <c r="D10" s="42" t="s">
        <v>34</v>
      </c>
      <c r="E10" s="43" t="s">
        <v>35</v>
      </c>
      <c r="F10" s="43" t="s">
        <v>36</v>
      </c>
      <c r="G10" s="43" t="s">
        <v>37</v>
      </c>
      <c r="H10" s="43" t="s">
        <v>38</v>
      </c>
      <c r="I10" s="43" t="s">
        <v>30</v>
      </c>
      <c r="J10" s="43" t="s">
        <v>39</v>
      </c>
      <c r="K10" s="45" t="s">
        <v>40</v>
      </c>
      <c r="L10" s="45" t="s">
        <v>41</v>
      </c>
      <c r="M10" s="45" t="s">
        <v>42</v>
      </c>
      <c r="N10" s="145"/>
      <c r="O10" s="145"/>
      <c r="P10" s="145"/>
      <c r="Q10" s="145"/>
      <c r="R10" s="145"/>
      <c r="S10" s="135"/>
      <c r="T10" s="135"/>
      <c r="V10" s="6" t="s">
        <v>43</v>
      </c>
      <c r="W10" s="41" t="s">
        <v>81</v>
      </c>
      <c r="X10" s="6" t="s">
        <v>45</v>
      </c>
      <c r="Y10" s="6" t="s">
        <v>79</v>
      </c>
      <c r="Z10" s="6" t="s">
        <v>77</v>
      </c>
      <c r="AA10" s="7" t="s">
        <v>80</v>
      </c>
      <c r="AB10" s="8" t="s">
        <v>78</v>
      </c>
      <c r="AC10" s="7"/>
    </row>
    <row r="11" spans="1:30" s="28" customFormat="1" ht="18" customHeight="1">
      <c r="A11" s="137">
        <v>44638</v>
      </c>
      <c r="B11" s="138"/>
      <c r="C11" s="139"/>
      <c r="D11" s="42">
        <v>1</v>
      </c>
      <c r="E11" s="46">
        <v>26.2</v>
      </c>
      <c r="F11" s="46">
        <v>25.5</v>
      </c>
      <c r="G11" s="46">
        <v>27</v>
      </c>
      <c r="H11" s="47">
        <f>IF(E11="","",SUM(E11:G11))</f>
        <v>78.7</v>
      </c>
      <c r="I11" s="48">
        <f>IF(H11="","",ROUND(H11/3,1))</f>
        <v>26.2</v>
      </c>
      <c r="J11" s="49"/>
      <c r="K11" s="48" t="str">
        <f>IF(K6=2,MAX(E11:G11)-MIN(E11:G11),"")</f>
        <v/>
      </c>
      <c r="L11" s="48">
        <f>IF(E11="","",IF($K$6=3,MAX($E11:$G11)-MIN($E11:$G11),""))</f>
        <v>1.5</v>
      </c>
      <c r="M11" s="48" t="str">
        <f>IF($K$6=4,MAX($E11:$G11)-MIN($E11:$G11),"")</f>
        <v/>
      </c>
      <c r="N11" s="140" t="s">
        <v>48</v>
      </c>
      <c r="O11" s="140"/>
      <c r="P11" s="141">
        <f>IF(P13="","",P13+R36*R13)</f>
        <v>29.2728</v>
      </c>
      <c r="Q11" s="141"/>
      <c r="R11" s="103" t="s">
        <v>49</v>
      </c>
      <c r="S11" s="142">
        <f>IF(R13="","",3.27*R13)</f>
        <v>3.5316000000000001</v>
      </c>
      <c r="T11" s="143"/>
      <c r="U11" s="26"/>
      <c r="V11" s="27">
        <f>IF(P$12="","",P$12)</f>
        <v>23.527199999999997</v>
      </c>
      <c r="W11" s="27">
        <f>IF(P$13="","",P$13)</f>
        <v>26.4</v>
      </c>
      <c r="X11" s="27">
        <f>IF(P$11="","",P$11)</f>
        <v>29.2728</v>
      </c>
      <c r="Y11" s="50">
        <f>IF(S$11="","",S$11)</f>
        <v>3.5316000000000001</v>
      </c>
      <c r="Z11" s="50">
        <f>IF(R$13="","",R$13)</f>
        <v>1.08</v>
      </c>
      <c r="AA11" s="50">
        <f>IF(S$12="","",S$12)</f>
        <v>3.3409999999999997</v>
      </c>
      <c r="AB11" s="50">
        <f>IF(S$13="","",S$13)</f>
        <v>1.3</v>
      </c>
    </row>
    <row r="12" spans="1:30" s="28" customFormat="1" ht="18" customHeight="1">
      <c r="A12" s="137">
        <v>44639</v>
      </c>
      <c r="B12" s="138"/>
      <c r="C12" s="139"/>
      <c r="D12" s="42">
        <v>2</v>
      </c>
      <c r="E12" s="46">
        <v>28</v>
      </c>
      <c r="F12" s="46">
        <v>27.7</v>
      </c>
      <c r="G12" s="46">
        <v>27.2</v>
      </c>
      <c r="H12" s="47">
        <f t="shared" ref="H12:H31" si="0">IF(E12="","",SUM(E12:G12))</f>
        <v>82.9</v>
      </c>
      <c r="I12" s="48">
        <f>IF(H12="","",ROUND(H12/3,1))</f>
        <v>27.6</v>
      </c>
      <c r="J12" s="48">
        <f>IF(I12="","",ABS(I11-I12))</f>
        <v>1.4000000000000021</v>
      </c>
      <c r="K12" s="48" t="str">
        <f t="shared" ref="K12:K25" si="1">IF(K7=2,MAX(E12:G12)-MIN(E12:G12),"")</f>
        <v/>
      </c>
      <c r="L12" s="48">
        <f>IF(E12="","",IF($K$6=3,MAX($E12:$G12)-MIN($E12:$G12),""))</f>
        <v>0.80000000000000071</v>
      </c>
      <c r="M12" s="48" t="str">
        <f t="shared" ref="M12:M25" si="2">IF($K$6=4,MAX($E12:$G12)-MIN($E12:$G12),"")</f>
        <v/>
      </c>
      <c r="N12" s="140" t="s">
        <v>50</v>
      </c>
      <c r="O12" s="140"/>
      <c r="P12" s="141">
        <f>IF(P13="","",P13-R36*R13)</f>
        <v>23.527199999999997</v>
      </c>
      <c r="Q12" s="141"/>
      <c r="R12" s="103" t="s">
        <v>51</v>
      </c>
      <c r="S12" s="142">
        <f>IF(S13="","",2.57*S13)</f>
        <v>3.3409999999999997</v>
      </c>
      <c r="T12" s="143"/>
      <c r="U12" s="26"/>
      <c r="V12" s="27">
        <f t="shared" ref="V12:V15" si="3">IF(P$12="","",P$12)</f>
        <v>23.527199999999997</v>
      </c>
      <c r="W12" s="27">
        <f t="shared" ref="W12:W15" si="4">IF(P$13="","",P$13)</f>
        <v>26.4</v>
      </c>
      <c r="X12" s="27">
        <f t="shared" ref="X12:X15" si="5">IF(P$11="","",P$11)</f>
        <v>29.2728</v>
      </c>
      <c r="Y12" s="50">
        <f t="shared" ref="Y12:Y15" si="6">IF(S$11="","",S$11)</f>
        <v>3.5316000000000001</v>
      </c>
      <c r="Z12" s="50">
        <f t="shared" ref="Z12:Z15" si="7">IF(R$13="","",R$13)</f>
        <v>1.08</v>
      </c>
      <c r="AA12" s="50">
        <f t="shared" ref="AA12:AA15" si="8">IF(S$12="","",S$12)</f>
        <v>3.3409999999999997</v>
      </c>
      <c r="AB12" s="50">
        <f t="shared" ref="AB12:AB15" si="9">IF(S$13="","",S$13)</f>
        <v>1.3</v>
      </c>
    </row>
    <row r="13" spans="1:30" s="28" customFormat="1" ht="18" customHeight="1">
      <c r="A13" s="137">
        <v>44644</v>
      </c>
      <c r="B13" s="138"/>
      <c r="C13" s="139"/>
      <c r="D13" s="42">
        <v>3</v>
      </c>
      <c r="E13" s="46">
        <v>27.8</v>
      </c>
      <c r="F13" s="46">
        <v>26.5</v>
      </c>
      <c r="G13" s="46">
        <v>25.8</v>
      </c>
      <c r="H13" s="47">
        <f t="shared" si="0"/>
        <v>80.099999999999994</v>
      </c>
      <c r="I13" s="48">
        <f>IF(H13="","",ROUND(H13/3,1))</f>
        <v>26.7</v>
      </c>
      <c r="J13" s="48">
        <f>IF(I13="","",ABS(I12-I13))</f>
        <v>0.90000000000000213</v>
      </c>
      <c r="K13" s="48" t="str">
        <f t="shared" si="1"/>
        <v/>
      </c>
      <c r="L13" s="48">
        <f>IF(E13="","",IF($K$6=3,MAX($E13:$G13)-MIN($E13:$G13),""))</f>
        <v>2</v>
      </c>
      <c r="M13" s="48" t="str">
        <f t="shared" si="2"/>
        <v/>
      </c>
      <c r="N13" s="140" t="s">
        <v>26</v>
      </c>
      <c r="O13" s="140"/>
      <c r="P13" s="141">
        <f>IF(P15="","",P15/P14)</f>
        <v>26.4</v>
      </c>
      <c r="Q13" s="141"/>
      <c r="R13" s="51">
        <f>IF(R15="","",ROUND(R15/R14,2))</f>
        <v>1.08</v>
      </c>
      <c r="S13" s="149">
        <f>IF(S15="","",ROUND(S15/S14,2))</f>
        <v>1.3</v>
      </c>
      <c r="T13" s="149"/>
      <c r="U13" s="52"/>
      <c r="V13" s="27">
        <f t="shared" si="3"/>
        <v>23.527199999999997</v>
      </c>
      <c r="W13" s="27">
        <f t="shared" si="4"/>
        <v>26.4</v>
      </c>
      <c r="X13" s="27">
        <f t="shared" si="5"/>
        <v>29.2728</v>
      </c>
      <c r="Y13" s="50">
        <f t="shared" si="6"/>
        <v>3.5316000000000001</v>
      </c>
      <c r="Z13" s="50">
        <f t="shared" si="7"/>
        <v>1.08</v>
      </c>
      <c r="AA13" s="50">
        <f t="shared" si="8"/>
        <v>3.3409999999999997</v>
      </c>
      <c r="AB13" s="50">
        <f t="shared" si="9"/>
        <v>1.3</v>
      </c>
    </row>
    <row r="14" spans="1:30" s="28" customFormat="1" ht="18" customHeight="1">
      <c r="A14" s="137">
        <v>44649</v>
      </c>
      <c r="B14" s="138"/>
      <c r="C14" s="139"/>
      <c r="D14" s="42">
        <v>4</v>
      </c>
      <c r="E14" s="46">
        <v>25.3</v>
      </c>
      <c r="F14" s="46">
        <v>26</v>
      </c>
      <c r="G14" s="46">
        <v>24.9</v>
      </c>
      <c r="H14" s="47">
        <f t="shared" si="0"/>
        <v>76.199999999999989</v>
      </c>
      <c r="I14" s="48">
        <f>IF(H14="","",ROUND(H14/3,1))</f>
        <v>25.4</v>
      </c>
      <c r="J14" s="48">
        <f>IF(I14="","",ABS(I13-I14))</f>
        <v>1.3000000000000007</v>
      </c>
      <c r="K14" s="48" t="str">
        <f t="shared" si="1"/>
        <v/>
      </c>
      <c r="L14" s="48">
        <f>IF(E14="","",IF($K$6=3,MAX($E14:$G14)-MIN($E14:$G14),""))</f>
        <v>1.1000000000000014</v>
      </c>
      <c r="M14" s="48" t="str">
        <f t="shared" si="2"/>
        <v/>
      </c>
      <c r="N14" s="140" t="s">
        <v>52</v>
      </c>
      <c r="O14" s="140"/>
      <c r="P14" s="147">
        <f>IF(I$11="","",COUNT(I11:I15))</f>
        <v>5</v>
      </c>
      <c r="Q14" s="147"/>
      <c r="R14" s="53">
        <f>IF(I$11="","",COUNT(J11:J15))</f>
        <v>4</v>
      </c>
      <c r="S14" s="148">
        <f>IF(I$11="","",COUNT(K11:M15))</f>
        <v>5</v>
      </c>
      <c r="T14" s="148"/>
      <c r="U14" s="54"/>
      <c r="V14" s="27">
        <f t="shared" si="3"/>
        <v>23.527199999999997</v>
      </c>
      <c r="W14" s="27">
        <f t="shared" si="4"/>
        <v>26.4</v>
      </c>
      <c r="X14" s="27">
        <f t="shared" si="5"/>
        <v>29.2728</v>
      </c>
      <c r="Y14" s="50">
        <f t="shared" si="6"/>
        <v>3.5316000000000001</v>
      </c>
      <c r="Z14" s="50">
        <f t="shared" si="7"/>
        <v>1.08</v>
      </c>
      <c r="AA14" s="50">
        <f t="shared" si="8"/>
        <v>3.3409999999999997</v>
      </c>
      <c r="AB14" s="50">
        <f t="shared" si="9"/>
        <v>1.3</v>
      </c>
    </row>
    <row r="15" spans="1:30" s="28" customFormat="1" ht="18" customHeight="1">
      <c r="A15" s="137">
        <v>44656</v>
      </c>
      <c r="B15" s="138"/>
      <c r="C15" s="139"/>
      <c r="D15" s="42">
        <v>5</v>
      </c>
      <c r="E15" s="46">
        <v>25.5</v>
      </c>
      <c r="F15" s="46">
        <v>26.2</v>
      </c>
      <c r="G15" s="46">
        <v>26.6</v>
      </c>
      <c r="H15" s="47">
        <f t="shared" si="0"/>
        <v>78.300000000000011</v>
      </c>
      <c r="I15" s="48">
        <f>IF(H15="","",ROUND(H15/3,1))</f>
        <v>26.1</v>
      </c>
      <c r="J15" s="48">
        <f>IF(I15="","",ABS(I14-I15))</f>
        <v>0.70000000000000284</v>
      </c>
      <c r="K15" s="48" t="str">
        <f t="shared" si="1"/>
        <v/>
      </c>
      <c r="L15" s="48">
        <f>IF(E15="","",IF($K$6=3,MAX($E15:$G15)-MIN($E15:$G15),""))</f>
        <v>1.1000000000000014</v>
      </c>
      <c r="M15" s="48" t="str">
        <f t="shared" si="2"/>
        <v/>
      </c>
      <c r="N15" s="140" t="s">
        <v>53</v>
      </c>
      <c r="O15" s="140"/>
      <c r="P15" s="141">
        <f>IF(I11="","",SUM($I$11:$I$15))</f>
        <v>132</v>
      </c>
      <c r="Q15" s="141"/>
      <c r="R15" s="51">
        <f>IF(J12="","",SUM(J12:J15))</f>
        <v>4.3000000000000078</v>
      </c>
      <c r="S15" s="149">
        <f>IF(L11="","",SUM(L11:L15))</f>
        <v>6.5000000000000036</v>
      </c>
      <c r="T15" s="149"/>
      <c r="U15" s="52"/>
      <c r="V15" s="27">
        <f t="shared" si="3"/>
        <v>23.527199999999997</v>
      </c>
      <c r="W15" s="27">
        <f t="shared" si="4"/>
        <v>26.4</v>
      </c>
      <c r="X15" s="27">
        <f t="shared" si="5"/>
        <v>29.2728</v>
      </c>
      <c r="Y15" s="50">
        <f t="shared" si="6"/>
        <v>3.5316000000000001</v>
      </c>
      <c r="Z15" s="50">
        <f t="shared" si="7"/>
        <v>1.08</v>
      </c>
      <c r="AA15" s="50">
        <f t="shared" si="8"/>
        <v>3.3409999999999997</v>
      </c>
      <c r="AB15" s="50">
        <f t="shared" si="9"/>
        <v>1.3</v>
      </c>
      <c r="AD15" s="50"/>
    </row>
    <row r="16" spans="1:30" s="28" customFormat="1" ht="18" customHeight="1">
      <c r="A16" s="153"/>
      <c r="B16" s="154"/>
      <c r="C16" s="155"/>
      <c r="D16" s="55"/>
      <c r="E16" s="56"/>
      <c r="F16" s="56"/>
      <c r="G16" s="56"/>
      <c r="H16" s="47"/>
      <c r="I16" s="48"/>
      <c r="J16" s="57"/>
      <c r="K16" s="48"/>
      <c r="L16" s="48"/>
      <c r="M16" s="48"/>
      <c r="N16" s="140" t="s">
        <v>48</v>
      </c>
      <c r="O16" s="140"/>
      <c r="P16" s="141">
        <f>IF(P18="","",P18+R36*R18)</f>
        <v>28.301500000000004</v>
      </c>
      <c r="Q16" s="141"/>
      <c r="R16" s="103" t="s">
        <v>49</v>
      </c>
      <c r="S16" s="142">
        <f>IF(R18="","",3.27*R18)</f>
        <v>2.4758571428571448</v>
      </c>
      <c r="T16" s="143"/>
      <c r="U16" s="52"/>
      <c r="V16" s="27"/>
      <c r="W16" s="27"/>
      <c r="X16" s="27"/>
      <c r="Y16" s="50"/>
      <c r="Z16" s="50"/>
      <c r="AA16" s="50"/>
      <c r="AB16" s="27"/>
      <c r="AD16" s="50"/>
    </row>
    <row r="17" spans="1:30" s="28" customFormat="1" ht="18" customHeight="1">
      <c r="A17" s="137">
        <v>44659</v>
      </c>
      <c r="B17" s="138"/>
      <c r="C17" s="139"/>
      <c r="D17" s="42">
        <v>6</v>
      </c>
      <c r="E17" s="56">
        <v>25.6</v>
      </c>
      <c r="F17" s="56">
        <v>25.9</v>
      </c>
      <c r="G17" s="56">
        <v>27.1</v>
      </c>
      <c r="H17" s="47">
        <f t="shared" si="0"/>
        <v>78.599999999999994</v>
      </c>
      <c r="I17" s="48">
        <f>IF(H17="","",ROUND(H17/3,1))</f>
        <v>26.2</v>
      </c>
      <c r="J17" s="48">
        <f>IF(I17="","",ABS(I15-I17))</f>
        <v>9.9999999999997868E-2</v>
      </c>
      <c r="K17" s="48" t="str">
        <f t="shared" si="1"/>
        <v/>
      </c>
      <c r="L17" s="48">
        <f>IF(E17="","",IF($K$6=3,MAX($E17:$G17)-MIN($E17:$G17),""))</f>
        <v>1.5</v>
      </c>
      <c r="M17" s="48" t="str">
        <f t="shared" si="2"/>
        <v/>
      </c>
      <c r="N17" s="140" t="s">
        <v>50</v>
      </c>
      <c r="O17" s="140"/>
      <c r="P17" s="141">
        <f>IF(P18="","",P18-R36*R18)</f>
        <v>24.273499999999999</v>
      </c>
      <c r="Q17" s="141"/>
      <c r="R17" s="103" t="s">
        <v>51</v>
      </c>
      <c r="S17" s="142">
        <f>IF(S18="","",2.57*S18)</f>
        <v>3.6622500000000007</v>
      </c>
      <c r="T17" s="143"/>
      <c r="U17" s="52"/>
      <c r="V17" s="27">
        <f t="shared" ref="V17:V19" si="10">IF(P$12="","",P$12)</f>
        <v>23.527199999999997</v>
      </c>
      <c r="W17" s="27">
        <f t="shared" ref="W17:W19" si="11">IF(P$13="","",P$13)</f>
        <v>26.4</v>
      </c>
      <c r="X17" s="27">
        <f t="shared" ref="X17:X19" si="12">IF(P$11="","",P$11)</f>
        <v>29.2728</v>
      </c>
      <c r="Y17" s="50">
        <f t="shared" ref="Y17:Y19" si="13">IF(S$11="","",S$11)</f>
        <v>3.5316000000000001</v>
      </c>
      <c r="Z17" s="50">
        <f t="shared" ref="Z17:Z19" si="14">IF(R$13="","",R$13)</f>
        <v>1.08</v>
      </c>
      <c r="AA17" s="50">
        <f t="shared" ref="AA17:AA19" si="15">IF(S$12="","",S$12)</f>
        <v>3.3409999999999997</v>
      </c>
      <c r="AB17" s="50">
        <f t="shared" ref="AB17:AB19" si="16">IF(S$13="","",S$13)</f>
        <v>1.3</v>
      </c>
      <c r="AD17" s="50"/>
    </row>
    <row r="18" spans="1:30" s="28" customFormat="1" ht="18" customHeight="1">
      <c r="A18" s="137">
        <v>44664</v>
      </c>
      <c r="B18" s="138"/>
      <c r="C18" s="139"/>
      <c r="D18" s="42">
        <v>7</v>
      </c>
      <c r="E18" s="56">
        <v>24.8</v>
      </c>
      <c r="F18" s="56">
        <v>26.7</v>
      </c>
      <c r="G18" s="56">
        <v>25.8</v>
      </c>
      <c r="H18" s="47">
        <f t="shared" si="0"/>
        <v>77.3</v>
      </c>
      <c r="I18" s="48">
        <f>IF(H18="","",ROUND(H18/3,1))</f>
        <v>25.8</v>
      </c>
      <c r="J18" s="48">
        <f>IF(I18="","",ABS(I17-I18))</f>
        <v>0.39999999999999858</v>
      </c>
      <c r="K18" s="48" t="str">
        <f t="shared" si="1"/>
        <v/>
      </c>
      <c r="L18" s="48">
        <f>IF(E18="","",IF($K$6=3,MAX($E18:$G18)-MIN($E18:$G18),""))</f>
        <v>1.8999999999999986</v>
      </c>
      <c r="M18" s="48" t="str">
        <f t="shared" si="2"/>
        <v/>
      </c>
      <c r="N18" s="140" t="s">
        <v>26</v>
      </c>
      <c r="O18" s="140"/>
      <c r="P18" s="141">
        <f>IF(P20="","",P20/P19)</f>
        <v>26.287500000000001</v>
      </c>
      <c r="Q18" s="141"/>
      <c r="R18" s="51">
        <f>IF(R20="","",R20/R19)</f>
        <v>0.75714285714285778</v>
      </c>
      <c r="S18" s="149">
        <f>IF(S20="","",S20/S19)</f>
        <v>1.4250000000000003</v>
      </c>
      <c r="T18" s="149"/>
      <c r="U18" s="52"/>
      <c r="V18" s="27">
        <f t="shared" si="10"/>
        <v>23.527199999999997</v>
      </c>
      <c r="W18" s="27">
        <f t="shared" si="11"/>
        <v>26.4</v>
      </c>
      <c r="X18" s="27">
        <f t="shared" si="12"/>
        <v>29.2728</v>
      </c>
      <c r="Y18" s="50">
        <f t="shared" si="13"/>
        <v>3.5316000000000001</v>
      </c>
      <c r="Z18" s="50">
        <f t="shared" si="14"/>
        <v>1.08</v>
      </c>
      <c r="AA18" s="50">
        <f t="shared" si="15"/>
        <v>3.3409999999999997</v>
      </c>
      <c r="AB18" s="50">
        <f t="shared" si="16"/>
        <v>1.3</v>
      </c>
      <c r="AD18" s="50"/>
    </row>
    <row r="19" spans="1:30" s="28" customFormat="1" ht="18" customHeight="1">
      <c r="A19" s="150">
        <v>44665</v>
      </c>
      <c r="B19" s="151"/>
      <c r="C19" s="152"/>
      <c r="D19" s="42">
        <v>8</v>
      </c>
      <c r="E19" s="56">
        <v>25.6</v>
      </c>
      <c r="F19" s="56">
        <v>26.3</v>
      </c>
      <c r="G19" s="56">
        <v>27.1</v>
      </c>
      <c r="H19" s="47">
        <f t="shared" si="0"/>
        <v>79</v>
      </c>
      <c r="I19" s="48">
        <f>IF(H19="","",ROUND(H19/3,1))</f>
        <v>26.3</v>
      </c>
      <c r="J19" s="48">
        <f>IF(I19="","",ABS(I18-I19))</f>
        <v>0.5</v>
      </c>
      <c r="K19" s="48" t="str">
        <f t="shared" si="1"/>
        <v/>
      </c>
      <c r="L19" s="48">
        <f>IF(E19="","",IF($K$6=3,MAX($E19:$G19)-MIN($E19:$G19),""))</f>
        <v>1.5</v>
      </c>
      <c r="M19" s="48" t="str">
        <f t="shared" si="2"/>
        <v/>
      </c>
      <c r="N19" s="140" t="s">
        <v>52</v>
      </c>
      <c r="O19" s="140"/>
      <c r="P19" s="147">
        <f>IF(I17="","",COUNT(I11:I19))</f>
        <v>8</v>
      </c>
      <c r="Q19" s="147"/>
      <c r="R19" s="53">
        <f>IF(J17="","",COUNT(J12:J19))</f>
        <v>7</v>
      </c>
      <c r="S19" s="148">
        <f>IF(L17="","",COUNT(L11:L19))</f>
        <v>8</v>
      </c>
      <c r="T19" s="148"/>
      <c r="U19" s="52"/>
      <c r="V19" s="27">
        <f t="shared" si="10"/>
        <v>23.527199999999997</v>
      </c>
      <c r="W19" s="27">
        <f t="shared" si="11"/>
        <v>26.4</v>
      </c>
      <c r="X19" s="27">
        <f t="shared" si="12"/>
        <v>29.2728</v>
      </c>
      <c r="Y19" s="50">
        <f t="shared" si="13"/>
        <v>3.5316000000000001</v>
      </c>
      <c r="Z19" s="50">
        <f t="shared" si="14"/>
        <v>1.08</v>
      </c>
      <c r="AA19" s="50">
        <f t="shared" si="15"/>
        <v>3.3409999999999997</v>
      </c>
      <c r="AB19" s="50">
        <f t="shared" si="16"/>
        <v>1.3</v>
      </c>
      <c r="AD19" s="50"/>
    </row>
    <row r="20" spans="1:30" s="28" customFormat="1" ht="18" customHeight="1">
      <c r="A20" s="156"/>
      <c r="B20" s="157"/>
      <c r="C20" s="158"/>
      <c r="D20" s="55"/>
      <c r="E20" s="56"/>
      <c r="F20" s="56"/>
      <c r="G20" s="56"/>
      <c r="H20" s="47"/>
      <c r="I20" s="48"/>
      <c r="J20" s="58"/>
      <c r="K20" s="48"/>
      <c r="L20" s="48"/>
      <c r="M20" s="48"/>
      <c r="N20" s="140" t="s">
        <v>82</v>
      </c>
      <c r="O20" s="140"/>
      <c r="P20" s="141">
        <f>IF(I17="","",SUM($I$17:$I$19,P15))</f>
        <v>210.3</v>
      </c>
      <c r="Q20" s="141"/>
      <c r="R20" s="51">
        <f>IF(J17="","",SUM(J17:J19,R15))</f>
        <v>5.3000000000000043</v>
      </c>
      <c r="S20" s="149">
        <f>IF(L17="","",SUM(L17:L19,S15))</f>
        <v>11.400000000000002</v>
      </c>
      <c r="T20" s="149"/>
      <c r="U20" s="52"/>
      <c r="V20" s="52"/>
      <c r="W20" s="52"/>
      <c r="X20" s="52"/>
      <c r="Y20" s="26"/>
      <c r="Z20" s="26"/>
      <c r="AA20" s="27"/>
      <c r="AB20" s="27"/>
      <c r="AD20" s="50"/>
    </row>
    <row r="21" spans="1:30" s="28" customFormat="1" ht="18" customHeight="1">
      <c r="A21" s="150">
        <v>44666</v>
      </c>
      <c r="B21" s="151"/>
      <c r="C21" s="152"/>
      <c r="D21" s="42">
        <v>9</v>
      </c>
      <c r="E21" s="56">
        <v>24.9</v>
      </c>
      <c r="F21" s="56">
        <v>25.9</v>
      </c>
      <c r="G21" s="56">
        <v>26.1</v>
      </c>
      <c r="H21" s="47">
        <f t="shared" si="0"/>
        <v>76.900000000000006</v>
      </c>
      <c r="I21" s="48">
        <f>IF(H21="","",ROUND(H21/3,1))</f>
        <v>25.6</v>
      </c>
      <c r="J21" s="48">
        <f>IF(I21="","",ABS(I19-I21))</f>
        <v>0.69999999999999929</v>
      </c>
      <c r="K21" s="48" t="str">
        <f t="shared" si="1"/>
        <v/>
      </c>
      <c r="L21" s="48">
        <f>IF(E21="","",IF($K$6=3,MAX($E21:$G21)-MIN($E21:$G21),""))</f>
        <v>1.2000000000000028</v>
      </c>
      <c r="M21" s="48" t="str">
        <f t="shared" si="2"/>
        <v/>
      </c>
      <c r="N21" s="159"/>
      <c r="O21" s="159"/>
      <c r="P21" s="141"/>
      <c r="Q21" s="141"/>
      <c r="R21" s="59"/>
      <c r="S21" s="160"/>
      <c r="T21" s="160"/>
      <c r="U21" s="52"/>
      <c r="V21" s="27">
        <f t="shared" ref="V21:V25" si="17">IF(P$17="","",P$17)</f>
        <v>24.273499999999999</v>
      </c>
      <c r="W21" s="27">
        <f t="shared" ref="W21:W25" si="18">IF(P$18="","",P$18)</f>
        <v>26.287500000000001</v>
      </c>
      <c r="X21" s="27">
        <f t="shared" ref="X21:X25" si="19">IF(P$16="","",P$16)</f>
        <v>28.301500000000004</v>
      </c>
      <c r="Y21" s="50">
        <f t="shared" ref="Y21:Y25" si="20">IF(S$16="","",S$16)</f>
        <v>2.4758571428571448</v>
      </c>
      <c r="Z21" s="50">
        <f t="shared" ref="Z21:Z25" si="21">IF(R$18="","",R$18)</f>
        <v>0.75714285714285778</v>
      </c>
      <c r="AA21" s="50">
        <f t="shared" ref="AA21:AA25" si="22">IF(S$17="","",S$17)</f>
        <v>3.6622500000000007</v>
      </c>
      <c r="AB21" s="50">
        <f t="shared" ref="AB21:AB25" si="23">IF(S$18="","",S$18)</f>
        <v>1.4250000000000003</v>
      </c>
      <c r="AD21" s="50"/>
    </row>
    <row r="22" spans="1:30" s="28" customFormat="1" ht="18" customHeight="1">
      <c r="A22" s="150">
        <v>44669</v>
      </c>
      <c r="B22" s="151"/>
      <c r="C22" s="152"/>
      <c r="D22" s="42">
        <v>10</v>
      </c>
      <c r="E22" s="56">
        <v>25.6</v>
      </c>
      <c r="F22" s="56">
        <v>26.8</v>
      </c>
      <c r="G22" s="56">
        <v>26.6</v>
      </c>
      <c r="H22" s="47">
        <f t="shared" si="0"/>
        <v>79</v>
      </c>
      <c r="I22" s="48">
        <f>IF(H22="","",ROUND(H22/3,1))</f>
        <v>26.3</v>
      </c>
      <c r="J22" s="48">
        <f>IF(I22="","",ABS(I21-I22))</f>
        <v>0.69999999999999929</v>
      </c>
      <c r="K22" s="48" t="str">
        <f t="shared" si="1"/>
        <v/>
      </c>
      <c r="L22" s="48">
        <f>IF(E22="","",IF($K$6=3,MAX($E22:$G22)-MIN($E22:$G22),""))</f>
        <v>1.1999999999999993</v>
      </c>
      <c r="M22" s="48" t="str">
        <f t="shared" si="2"/>
        <v/>
      </c>
      <c r="N22" s="140" t="s">
        <v>48</v>
      </c>
      <c r="O22" s="140"/>
      <c r="P22" s="141">
        <f>IF(P24="","",P24+R36*R24)</f>
        <v>28.169692307692308</v>
      </c>
      <c r="Q22" s="141"/>
      <c r="R22" s="103" t="s">
        <v>49</v>
      </c>
      <c r="S22" s="142">
        <f>IF(R24="","",3.27*R24)</f>
        <v>2.2890000000000015</v>
      </c>
      <c r="T22" s="143"/>
      <c r="U22" s="52"/>
      <c r="V22" s="27">
        <f t="shared" si="17"/>
        <v>24.273499999999999</v>
      </c>
      <c r="W22" s="27">
        <f t="shared" si="18"/>
        <v>26.287500000000001</v>
      </c>
      <c r="X22" s="27">
        <f t="shared" si="19"/>
        <v>28.301500000000004</v>
      </c>
      <c r="Y22" s="50">
        <f t="shared" si="20"/>
        <v>2.4758571428571448</v>
      </c>
      <c r="Z22" s="50">
        <f t="shared" si="21"/>
        <v>0.75714285714285778</v>
      </c>
      <c r="AA22" s="50">
        <f t="shared" si="22"/>
        <v>3.6622500000000007</v>
      </c>
      <c r="AB22" s="50">
        <f t="shared" si="23"/>
        <v>1.4250000000000003</v>
      </c>
      <c r="AD22" s="50"/>
    </row>
    <row r="23" spans="1:30" s="28" customFormat="1" ht="18" customHeight="1">
      <c r="A23" s="150">
        <v>44670</v>
      </c>
      <c r="B23" s="151"/>
      <c r="C23" s="152"/>
      <c r="D23" s="42">
        <v>11</v>
      </c>
      <c r="E23" s="56">
        <v>27.1</v>
      </c>
      <c r="F23" s="56">
        <v>26.3</v>
      </c>
      <c r="G23" s="56">
        <v>27.9</v>
      </c>
      <c r="H23" s="47">
        <f t="shared" si="0"/>
        <v>81.300000000000011</v>
      </c>
      <c r="I23" s="48">
        <f>IF(H23="","",ROUND(H23/3,1))</f>
        <v>27.1</v>
      </c>
      <c r="J23" s="48">
        <f>IF(I23="","",ABS(I22-I23))</f>
        <v>0.80000000000000071</v>
      </c>
      <c r="K23" s="48" t="str">
        <f t="shared" si="1"/>
        <v/>
      </c>
      <c r="L23" s="48">
        <f>IF(E23="","",IF($K$6=3,MAX($E23:$G23)-MIN($E23:$G23),""))</f>
        <v>1.5999999999999979</v>
      </c>
      <c r="M23" s="48" t="str">
        <f t="shared" si="2"/>
        <v/>
      </c>
      <c r="N23" s="140" t="s">
        <v>50</v>
      </c>
      <c r="O23" s="140"/>
      <c r="P23" s="141">
        <f>IF(P24="","",P24-R36*R24)</f>
        <v>24.445692307692305</v>
      </c>
      <c r="Q23" s="141"/>
      <c r="R23" s="103" t="s">
        <v>51</v>
      </c>
      <c r="S23" s="142">
        <f>IF(S24="","",2.57*S24)</f>
        <v>3.993384615384616</v>
      </c>
      <c r="T23" s="143"/>
      <c r="U23" s="52"/>
      <c r="V23" s="27">
        <f t="shared" si="17"/>
        <v>24.273499999999999</v>
      </c>
      <c r="W23" s="27">
        <f t="shared" si="18"/>
        <v>26.287500000000001</v>
      </c>
      <c r="X23" s="27">
        <f t="shared" si="19"/>
        <v>28.301500000000004</v>
      </c>
      <c r="Y23" s="50">
        <f t="shared" si="20"/>
        <v>2.4758571428571448</v>
      </c>
      <c r="Z23" s="50">
        <f t="shared" si="21"/>
        <v>0.75714285714285778</v>
      </c>
      <c r="AA23" s="50">
        <f t="shared" si="22"/>
        <v>3.6622500000000007</v>
      </c>
      <c r="AB23" s="50">
        <f t="shared" si="23"/>
        <v>1.4250000000000003</v>
      </c>
      <c r="AD23" s="50"/>
    </row>
    <row r="24" spans="1:30" s="28" customFormat="1" ht="18" customHeight="1">
      <c r="A24" s="150">
        <v>44671</v>
      </c>
      <c r="B24" s="151"/>
      <c r="C24" s="152"/>
      <c r="D24" s="42">
        <v>12</v>
      </c>
      <c r="E24" s="56">
        <v>27.7</v>
      </c>
      <c r="F24" s="56">
        <v>26.2</v>
      </c>
      <c r="G24" s="56">
        <v>25.7</v>
      </c>
      <c r="H24" s="47">
        <f t="shared" si="0"/>
        <v>79.599999999999994</v>
      </c>
      <c r="I24" s="48">
        <f>IF(H24="","",ROUND(H24/3,1))</f>
        <v>26.5</v>
      </c>
      <c r="J24" s="48">
        <f>IF(I24="","",ABS(I23-I24))</f>
        <v>0.60000000000000142</v>
      </c>
      <c r="K24" s="48" t="str">
        <f t="shared" si="1"/>
        <v/>
      </c>
      <c r="L24" s="48">
        <f>IF(E24="","",IF($K$6=3,MAX($E24:$G24)-MIN($E24:$G24),""))</f>
        <v>2</v>
      </c>
      <c r="M24" s="48" t="str">
        <f t="shared" si="2"/>
        <v/>
      </c>
      <c r="N24" s="140" t="s">
        <v>26</v>
      </c>
      <c r="O24" s="140"/>
      <c r="P24" s="141">
        <f>IF(P26="","",P26/P25)</f>
        <v>26.307692307692307</v>
      </c>
      <c r="Q24" s="141"/>
      <c r="R24" s="51">
        <f>IF(R26="","",R26/R25)</f>
        <v>0.70000000000000051</v>
      </c>
      <c r="S24" s="149">
        <f>IF(S26="","",S26/S25)</f>
        <v>1.5538461538461541</v>
      </c>
      <c r="T24" s="149"/>
      <c r="U24" s="52"/>
      <c r="V24" s="27">
        <f t="shared" si="17"/>
        <v>24.273499999999999</v>
      </c>
      <c r="W24" s="27">
        <f t="shared" si="18"/>
        <v>26.287500000000001</v>
      </c>
      <c r="X24" s="27">
        <f t="shared" si="19"/>
        <v>28.301500000000004</v>
      </c>
      <c r="Y24" s="50">
        <f t="shared" si="20"/>
        <v>2.4758571428571448</v>
      </c>
      <c r="Z24" s="50">
        <f t="shared" si="21"/>
        <v>0.75714285714285778</v>
      </c>
      <c r="AA24" s="50">
        <f t="shared" si="22"/>
        <v>3.6622500000000007</v>
      </c>
      <c r="AB24" s="50">
        <f t="shared" si="23"/>
        <v>1.4250000000000003</v>
      </c>
      <c r="AD24" s="50"/>
    </row>
    <row r="25" spans="1:30" s="28" customFormat="1" ht="18" customHeight="1">
      <c r="A25" s="150">
        <v>44672</v>
      </c>
      <c r="B25" s="151"/>
      <c r="C25" s="152"/>
      <c r="D25" s="42">
        <v>13</v>
      </c>
      <c r="E25" s="56">
        <v>24.9</v>
      </c>
      <c r="F25" s="56">
        <v>26.1</v>
      </c>
      <c r="G25" s="56">
        <v>27.7</v>
      </c>
      <c r="H25" s="47">
        <f t="shared" si="0"/>
        <v>78.7</v>
      </c>
      <c r="I25" s="48">
        <f>IF(H25="","",ROUND(H25/3,1))</f>
        <v>26.2</v>
      </c>
      <c r="J25" s="48">
        <f>IF(I25="","",ABS(I24-I25))</f>
        <v>0.30000000000000071</v>
      </c>
      <c r="K25" s="48" t="str">
        <f t="shared" si="1"/>
        <v/>
      </c>
      <c r="L25" s="48">
        <f>IF(E25="","",IF($K$6=3,MAX($E25:$G25)-MIN($E25:$G25),""))</f>
        <v>2.8000000000000007</v>
      </c>
      <c r="M25" s="48" t="str">
        <f t="shared" si="2"/>
        <v/>
      </c>
      <c r="N25" s="140" t="s">
        <v>52</v>
      </c>
      <c r="O25" s="140"/>
      <c r="P25" s="147">
        <f>IF(I21="","",COUNT(I11:I25))</f>
        <v>13</v>
      </c>
      <c r="Q25" s="147"/>
      <c r="R25" s="53">
        <f>IF(J21="","",COUNT(J12:J25))</f>
        <v>12</v>
      </c>
      <c r="S25" s="148">
        <f>IF(L21="","",COUNT(L11:L25))</f>
        <v>13</v>
      </c>
      <c r="T25" s="148"/>
      <c r="U25" s="52"/>
      <c r="V25" s="27">
        <f t="shared" si="17"/>
        <v>24.273499999999999</v>
      </c>
      <c r="W25" s="27">
        <f t="shared" si="18"/>
        <v>26.287500000000001</v>
      </c>
      <c r="X25" s="27">
        <f t="shared" si="19"/>
        <v>28.301500000000004</v>
      </c>
      <c r="Y25" s="50">
        <f t="shared" si="20"/>
        <v>2.4758571428571448</v>
      </c>
      <c r="Z25" s="50">
        <f t="shared" si="21"/>
        <v>0.75714285714285778</v>
      </c>
      <c r="AA25" s="50">
        <f t="shared" si="22"/>
        <v>3.6622500000000007</v>
      </c>
      <c r="AB25" s="50">
        <f t="shared" si="23"/>
        <v>1.4250000000000003</v>
      </c>
      <c r="AD25" s="50"/>
    </row>
    <row r="26" spans="1:30" s="28" customFormat="1" ht="18" customHeight="1">
      <c r="A26" s="156"/>
      <c r="B26" s="157"/>
      <c r="C26" s="158"/>
      <c r="D26" s="55"/>
      <c r="E26" s="56"/>
      <c r="F26" s="56"/>
      <c r="G26" s="56"/>
      <c r="H26" s="47"/>
      <c r="I26" s="48"/>
      <c r="J26" s="58"/>
      <c r="K26" s="48"/>
      <c r="L26" s="48"/>
      <c r="M26" s="48"/>
      <c r="N26" s="140" t="s">
        <v>82</v>
      </c>
      <c r="O26" s="140"/>
      <c r="P26" s="141">
        <f>IF(I21="","",SUM($I$21:$I$25,P20))</f>
        <v>342</v>
      </c>
      <c r="Q26" s="141"/>
      <c r="R26" s="51">
        <f>IF(J21="","",SUM(J21:J25,R20))</f>
        <v>8.4000000000000057</v>
      </c>
      <c r="S26" s="149">
        <f>IF(L21="","",SUM(L21:L25,S20))</f>
        <v>20.200000000000003</v>
      </c>
      <c r="T26" s="149"/>
      <c r="U26" s="52"/>
      <c r="V26" s="52"/>
      <c r="W26" s="52"/>
      <c r="X26" s="52"/>
      <c r="Y26" s="26"/>
      <c r="Z26" s="26"/>
      <c r="AA26" s="27"/>
      <c r="AB26" s="27"/>
      <c r="AD26" s="50"/>
    </row>
    <row r="27" spans="1:30" s="28" customFormat="1" ht="18" customHeight="1">
      <c r="A27" s="150">
        <v>44673</v>
      </c>
      <c r="B27" s="151"/>
      <c r="C27" s="152"/>
      <c r="D27" s="42">
        <v>14</v>
      </c>
      <c r="E27" s="56">
        <v>25.7</v>
      </c>
      <c r="F27" s="56">
        <v>26.1</v>
      </c>
      <c r="G27" s="56">
        <v>26.6</v>
      </c>
      <c r="H27" s="47">
        <f t="shared" si="0"/>
        <v>78.400000000000006</v>
      </c>
      <c r="I27" s="48">
        <f t="shared" ref="I27:I31" si="24">IF(H27="","",ROUND(H27/3,1))</f>
        <v>26.1</v>
      </c>
      <c r="J27" s="48">
        <f>IF(I27="","",ABS(I25-I27))</f>
        <v>9.9999999999997868E-2</v>
      </c>
      <c r="K27" s="48"/>
      <c r="L27" s="48">
        <f t="shared" ref="L27:L33" si="25">IF(E27="","",IF($K$6=3,MAX($E27:$G27)-MIN($E27:$G27),""))</f>
        <v>0.90000000000000213</v>
      </c>
      <c r="M27" s="48"/>
      <c r="N27" s="140"/>
      <c r="O27" s="140"/>
      <c r="P27" s="161"/>
      <c r="Q27" s="161"/>
      <c r="R27" s="60"/>
      <c r="S27" s="162"/>
      <c r="T27" s="162"/>
      <c r="U27" s="52"/>
      <c r="V27" s="27">
        <f t="shared" ref="V27:V33" si="26">IF(P$23="","",P$23)</f>
        <v>24.445692307692305</v>
      </c>
      <c r="W27" s="27">
        <f t="shared" ref="W27:W33" si="27">IF(P$24="","",P$24)</f>
        <v>26.307692307692307</v>
      </c>
      <c r="X27" s="27">
        <f t="shared" ref="X27:X33" si="28">IF(P$22="","",P$22)</f>
        <v>28.169692307692308</v>
      </c>
      <c r="Y27" s="50">
        <f t="shared" ref="Y27:Y33" si="29">IF(S$22="","",S$22)</f>
        <v>2.2890000000000015</v>
      </c>
      <c r="Z27" s="50">
        <f t="shared" ref="Z27:Z33" si="30">IF(R$24="","",R$24)</f>
        <v>0.70000000000000051</v>
      </c>
      <c r="AA27" s="50">
        <f t="shared" ref="AA27:AA33" si="31">IF(S$23="","",S$23)</f>
        <v>3.993384615384616</v>
      </c>
      <c r="AB27" s="50">
        <f t="shared" ref="AB27:AB33" si="32">IF(S$24="","",S$24)</f>
        <v>1.5538461538461541</v>
      </c>
      <c r="AD27" s="50"/>
    </row>
    <row r="28" spans="1:30" s="28" customFormat="1" ht="18" customHeight="1">
      <c r="A28" s="150">
        <v>44676</v>
      </c>
      <c r="B28" s="151"/>
      <c r="C28" s="152"/>
      <c r="D28" s="42">
        <v>15</v>
      </c>
      <c r="E28" s="56">
        <v>28.1</v>
      </c>
      <c r="F28" s="56">
        <v>27.4</v>
      </c>
      <c r="G28" s="56">
        <v>25.9</v>
      </c>
      <c r="H28" s="102">
        <f t="shared" si="0"/>
        <v>81.400000000000006</v>
      </c>
      <c r="I28" s="48">
        <f t="shared" si="24"/>
        <v>27.1</v>
      </c>
      <c r="J28" s="48">
        <f>IF(I28="","",ABS(I27-I28))</f>
        <v>1</v>
      </c>
      <c r="K28" s="48"/>
      <c r="L28" s="48">
        <f t="shared" si="25"/>
        <v>2.2000000000000028</v>
      </c>
      <c r="M28" s="48"/>
      <c r="N28" s="140"/>
      <c r="O28" s="140"/>
      <c r="P28" s="161"/>
      <c r="Q28" s="161"/>
      <c r="R28" s="60"/>
      <c r="S28" s="162"/>
      <c r="T28" s="162"/>
      <c r="U28" s="52"/>
      <c r="V28" s="27">
        <f t="shared" si="26"/>
        <v>24.445692307692305</v>
      </c>
      <c r="W28" s="27">
        <f t="shared" si="27"/>
        <v>26.307692307692307</v>
      </c>
      <c r="X28" s="27">
        <f t="shared" si="28"/>
        <v>28.169692307692308</v>
      </c>
      <c r="Y28" s="50">
        <f t="shared" si="29"/>
        <v>2.2890000000000015</v>
      </c>
      <c r="Z28" s="50">
        <f t="shared" si="30"/>
        <v>0.70000000000000051</v>
      </c>
      <c r="AA28" s="50">
        <f t="shared" si="31"/>
        <v>3.993384615384616</v>
      </c>
      <c r="AB28" s="50">
        <f t="shared" si="32"/>
        <v>1.5538461538461541</v>
      </c>
      <c r="AD28" s="50"/>
    </row>
    <row r="29" spans="1:30" s="28" customFormat="1" ht="18" customHeight="1">
      <c r="A29" s="150">
        <v>44677</v>
      </c>
      <c r="B29" s="151"/>
      <c r="C29" s="152"/>
      <c r="D29" s="42">
        <v>16</v>
      </c>
      <c r="E29" s="56">
        <v>26.4</v>
      </c>
      <c r="F29" s="56">
        <v>26.6</v>
      </c>
      <c r="G29" s="56">
        <v>24.9</v>
      </c>
      <c r="H29" s="102">
        <f t="shared" si="0"/>
        <v>77.900000000000006</v>
      </c>
      <c r="I29" s="48">
        <f t="shared" si="24"/>
        <v>26</v>
      </c>
      <c r="J29" s="48">
        <f>IF(I29="","",ABS(I28-I29))</f>
        <v>1.1000000000000014</v>
      </c>
      <c r="K29" s="48"/>
      <c r="L29" s="48">
        <f t="shared" si="25"/>
        <v>1.7000000000000028</v>
      </c>
      <c r="M29" s="48"/>
      <c r="N29" s="140"/>
      <c r="O29" s="140"/>
      <c r="P29" s="161"/>
      <c r="Q29" s="161"/>
      <c r="R29" s="60"/>
      <c r="S29" s="162"/>
      <c r="T29" s="162"/>
      <c r="U29" s="52"/>
      <c r="V29" s="27">
        <f t="shared" si="26"/>
        <v>24.445692307692305</v>
      </c>
      <c r="W29" s="27">
        <f t="shared" si="27"/>
        <v>26.307692307692307</v>
      </c>
      <c r="X29" s="27">
        <f t="shared" si="28"/>
        <v>28.169692307692308</v>
      </c>
      <c r="Y29" s="50">
        <f t="shared" si="29"/>
        <v>2.2890000000000015</v>
      </c>
      <c r="Z29" s="50">
        <f t="shared" si="30"/>
        <v>0.70000000000000051</v>
      </c>
      <c r="AA29" s="50">
        <f t="shared" si="31"/>
        <v>3.993384615384616</v>
      </c>
      <c r="AB29" s="50">
        <f t="shared" si="32"/>
        <v>1.5538461538461541</v>
      </c>
      <c r="AD29" s="50"/>
    </row>
    <row r="30" spans="1:30" s="28" customFormat="1" ht="18" customHeight="1">
      <c r="A30" s="150">
        <v>44678</v>
      </c>
      <c r="B30" s="151"/>
      <c r="C30" s="152"/>
      <c r="D30" s="42">
        <v>17</v>
      </c>
      <c r="E30" s="56">
        <v>28.7</v>
      </c>
      <c r="F30" s="56">
        <v>27.6</v>
      </c>
      <c r="G30" s="56">
        <v>25.8</v>
      </c>
      <c r="H30" s="102">
        <f t="shared" si="0"/>
        <v>82.1</v>
      </c>
      <c r="I30" s="48">
        <f t="shared" si="24"/>
        <v>27.4</v>
      </c>
      <c r="J30" s="48">
        <f>IF(I30="","",ABS(I29-I30))</f>
        <v>1.3999999999999986</v>
      </c>
      <c r="K30" s="48"/>
      <c r="L30" s="48">
        <f t="shared" si="25"/>
        <v>2.8999999999999986</v>
      </c>
      <c r="M30" s="48"/>
      <c r="N30" s="140" t="s">
        <v>48</v>
      </c>
      <c r="O30" s="140"/>
      <c r="P30" s="141">
        <f>IF(P32="","",P32+R36*R32)</f>
        <v>28.345000000000002</v>
      </c>
      <c r="Q30" s="141"/>
      <c r="R30" s="103" t="s">
        <v>49</v>
      </c>
      <c r="S30" s="142">
        <f>IF(R32="","",3.27*R32)</f>
        <v>2.3234210526315788</v>
      </c>
      <c r="T30" s="143"/>
      <c r="U30" s="52"/>
      <c r="V30" s="27">
        <f t="shared" si="26"/>
        <v>24.445692307692305</v>
      </c>
      <c r="W30" s="27">
        <f t="shared" si="27"/>
        <v>26.307692307692307</v>
      </c>
      <c r="X30" s="27">
        <f t="shared" si="28"/>
        <v>28.169692307692308</v>
      </c>
      <c r="Y30" s="50">
        <f t="shared" si="29"/>
        <v>2.2890000000000015</v>
      </c>
      <c r="Z30" s="50">
        <f t="shared" si="30"/>
        <v>0.70000000000000051</v>
      </c>
      <c r="AA30" s="50">
        <f t="shared" si="31"/>
        <v>3.993384615384616</v>
      </c>
      <c r="AB30" s="50">
        <f t="shared" si="32"/>
        <v>1.5538461538461541</v>
      </c>
      <c r="AD30" s="50"/>
    </row>
    <row r="31" spans="1:30" s="28" customFormat="1" ht="18" customHeight="1">
      <c r="A31" s="150">
        <v>44679</v>
      </c>
      <c r="B31" s="151"/>
      <c r="C31" s="152"/>
      <c r="D31" s="42">
        <v>18</v>
      </c>
      <c r="E31" s="56">
        <v>26.8</v>
      </c>
      <c r="F31" s="56">
        <v>27.5</v>
      </c>
      <c r="G31" s="56">
        <v>26.6</v>
      </c>
      <c r="H31" s="102">
        <f t="shared" si="0"/>
        <v>80.900000000000006</v>
      </c>
      <c r="I31" s="48">
        <f t="shared" si="24"/>
        <v>27</v>
      </c>
      <c r="J31" s="48">
        <f>IF(I31="","",ABS(I30-I31))</f>
        <v>0.39999999999999858</v>
      </c>
      <c r="K31" s="48"/>
      <c r="L31" s="48">
        <f t="shared" si="25"/>
        <v>0.89999999999999858</v>
      </c>
      <c r="M31" s="48"/>
      <c r="N31" s="140" t="s">
        <v>50</v>
      </c>
      <c r="O31" s="140"/>
      <c r="P31" s="141">
        <f>IF(P32="","",P32-R36*R32)</f>
        <v>24.565000000000001</v>
      </c>
      <c r="Q31" s="141"/>
      <c r="R31" s="103" t="s">
        <v>51</v>
      </c>
      <c r="S31" s="142">
        <f>IF(S32="","",2.57*S32)</f>
        <v>4.4203999999999999</v>
      </c>
      <c r="T31" s="143"/>
      <c r="U31" s="52"/>
      <c r="V31" s="27">
        <f t="shared" si="26"/>
        <v>24.445692307692305</v>
      </c>
      <c r="W31" s="27">
        <f t="shared" si="27"/>
        <v>26.307692307692307</v>
      </c>
      <c r="X31" s="27">
        <f t="shared" si="28"/>
        <v>28.169692307692308</v>
      </c>
      <c r="Y31" s="50">
        <f t="shared" si="29"/>
        <v>2.2890000000000015</v>
      </c>
      <c r="Z31" s="50">
        <f t="shared" si="30"/>
        <v>0.70000000000000051</v>
      </c>
      <c r="AA31" s="50">
        <f t="shared" si="31"/>
        <v>3.993384615384616</v>
      </c>
      <c r="AB31" s="50">
        <f t="shared" si="32"/>
        <v>1.5538461538461541</v>
      </c>
      <c r="AD31" s="50"/>
    </row>
    <row r="32" spans="1:30" s="28" customFormat="1" ht="18" customHeight="1">
      <c r="A32" s="150">
        <v>44690</v>
      </c>
      <c r="B32" s="151"/>
      <c r="C32" s="152"/>
      <c r="D32" s="42">
        <v>19</v>
      </c>
      <c r="E32" s="56">
        <v>25.8</v>
      </c>
      <c r="F32" s="56">
        <v>28.7</v>
      </c>
      <c r="G32" s="56">
        <v>27.1</v>
      </c>
      <c r="H32" s="102">
        <f t="shared" ref="H32:H33" si="33">IF(E32="","",SUM(E32:G32))</f>
        <v>81.599999999999994</v>
      </c>
      <c r="I32" s="48">
        <f t="shared" ref="I32:I33" si="34">IF(H32="","",ROUND(H32/3,1))</f>
        <v>27.2</v>
      </c>
      <c r="J32" s="48">
        <f t="shared" ref="J32:J33" si="35">IF(I32="","",ABS(I31-I32))</f>
        <v>0.19999999999999929</v>
      </c>
      <c r="K32" s="48"/>
      <c r="L32" s="48">
        <f t="shared" si="25"/>
        <v>2.8999999999999986</v>
      </c>
      <c r="M32" s="48"/>
      <c r="N32" s="140" t="s">
        <v>26</v>
      </c>
      <c r="O32" s="140"/>
      <c r="P32" s="141">
        <f>IF(P34="","",P34/P33)</f>
        <v>26.455000000000002</v>
      </c>
      <c r="Q32" s="141"/>
      <c r="R32" s="51">
        <f>IF(R34="","",R34/R33)</f>
        <v>0.71052631578947367</v>
      </c>
      <c r="S32" s="149">
        <f>IF(S34="","",S34/S33)</f>
        <v>1.7200000000000002</v>
      </c>
      <c r="T32" s="149"/>
      <c r="U32" s="52"/>
      <c r="V32" s="27">
        <f t="shared" si="26"/>
        <v>24.445692307692305</v>
      </c>
      <c r="W32" s="27">
        <f t="shared" si="27"/>
        <v>26.307692307692307</v>
      </c>
      <c r="X32" s="27">
        <f t="shared" si="28"/>
        <v>28.169692307692308</v>
      </c>
      <c r="Y32" s="50">
        <f t="shared" si="29"/>
        <v>2.2890000000000015</v>
      </c>
      <c r="Z32" s="50">
        <f t="shared" si="30"/>
        <v>0.70000000000000051</v>
      </c>
      <c r="AA32" s="50">
        <f t="shared" si="31"/>
        <v>3.993384615384616</v>
      </c>
      <c r="AB32" s="50">
        <f t="shared" si="32"/>
        <v>1.5538461538461541</v>
      </c>
      <c r="AD32" s="50"/>
    </row>
    <row r="33" spans="1:30" s="28" customFormat="1" ht="18" customHeight="1">
      <c r="A33" s="150">
        <v>44691</v>
      </c>
      <c r="B33" s="151"/>
      <c r="C33" s="152"/>
      <c r="D33" s="42">
        <v>20</v>
      </c>
      <c r="E33" s="56">
        <v>26.6</v>
      </c>
      <c r="F33" s="56">
        <v>24.8</v>
      </c>
      <c r="G33" s="56">
        <v>27.5</v>
      </c>
      <c r="H33" s="102">
        <f t="shared" si="33"/>
        <v>78.900000000000006</v>
      </c>
      <c r="I33" s="48">
        <f t="shared" si="34"/>
        <v>26.3</v>
      </c>
      <c r="J33" s="48">
        <f t="shared" si="35"/>
        <v>0.89999999999999858</v>
      </c>
      <c r="K33" s="48"/>
      <c r="L33" s="48">
        <f t="shared" si="25"/>
        <v>2.6999999999999993</v>
      </c>
      <c r="M33" s="48"/>
      <c r="N33" s="140" t="s">
        <v>52</v>
      </c>
      <c r="O33" s="140"/>
      <c r="P33" s="147">
        <f>IF(I27="","",COUNT(I11:I33))</f>
        <v>20</v>
      </c>
      <c r="Q33" s="147"/>
      <c r="R33" s="53">
        <f>IF(J27="","",COUNT(J12:J33))</f>
        <v>19</v>
      </c>
      <c r="S33" s="148">
        <f>IF(L27="","",COUNT(L11:L33))</f>
        <v>20</v>
      </c>
      <c r="T33" s="148"/>
      <c r="U33" s="52"/>
      <c r="V33" s="27">
        <f t="shared" si="26"/>
        <v>24.445692307692305</v>
      </c>
      <c r="W33" s="27">
        <f t="shared" si="27"/>
        <v>26.307692307692307</v>
      </c>
      <c r="X33" s="27">
        <f t="shared" si="28"/>
        <v>28.169692307692308</v>
      </c>
      <c r="Y33" s="50">
        <f t="shared" si="29"/>
        <v>2.2890000000000015</v>
      </c>
      <c r="Z33" s="50">
        <f t="shared" si="30"/>
        <v>0.70000000000000051</v>
      </c>
      <c r="AA33" s="50">
        <f t="shared" si="31"/>
        <v>3.993384615384616</v>
      </c>
      <c r="AB33" s="50">
        <f t="shared" si="32"/>
        <v>1.5538461538461541</v>
      </c>
      <c r="AD33" s="50"/>
    </row>
    <row r="34" spans="1:30" s="28" customFormat="1" ht="18" customHeight="1">
      <c r="A34" s="156"/>
      <c r="B34" s="157"/>
      <c r="C34" s="158"/>
      <c r="D34" s="42"/>
      <c r="E34" s="61"/>
      <c r="F34" s="61"/>
      <c r="G34" s="61"/>
      <c r="H34" s="47"/>
      <c r="I34" s="48"/>
      <c r="J34" s="48"/>
      <c r="K34" s="48"/>
      <c r="L34" s="48"/>
      <c r="M34" s="48"/>
      <c r="N34" s="140" t="s">
        <v>82</v>
      </c>
      <c r="O34" s="140"/>
      <c r="P34" s="141">
        <f>IF(I27="","",SUM($I$27:$I$33,P26))</f>
        <v>529.1</v>
      </c>
      <c r="Q34" s="141"/>
      <c r="R34" s="51">
        <f>IF(J27="","",SUM(J27:J33,R26))</f>
        <v>13.5</v>
      </c>
      <c r="S34" s="149">
        <f>IF(L27="","",SUM(L27:L33,S26))</f>
        <v>34.400000000000006</v>
      </c>
      <c r="T34" s="149"/>
      <c r="U34" s="52"/>
      <c r="V34" s="27"/>
      <c r="W34" s="27"/>
      <c r="X34" s="27"/>
      <c r="Y34" s="50"/>
      <c r="Z34" s="50"/>
      <c r="AA34" s="50"/>
      <c r="AB34" s="27"/>
      <c r="AD34" s="50"/>
    </row>
    <row r="35" spans="1:30" s="28" customFormat="1" ht="18" customHeight="1">
      <c r="A35" s="22"/>
      <c r="B35" s="62"/>
      <c r="C35" s="22"/>
      <c r="E35" s="26"/>
      <c r="F35" s="26"/>
      <c r="G35" s="26"/>
      <c r="H35" s="26"/>
      <c r="I35" s="26"/>
      <c r="J35" s="26"/>
      <c r="K35" s="34"/>
      <c r="L35" s="34"/>
      <c r="M35" s="63" t="s">
        <v>54</v>
      </c>
      <c r="N35" s="64" t="s">
        <v>55</v>
      </c>
      <c r="O35" s="65"/>
      <c r="P35" s="65"/>
      <c r="Q35" s="65"/>
      <c r="R35" s="167" t="s">
        <v>56</v>
      </c>
      <c r="S35" s="167"/>
      <c r="T35" s="167"/>
      <c r="U35" s="26"/>
      <c r="V35" s="27">
        <f>IF(P$31="","",P$31)</f>
        <v>24.565000000000001</v>
      </c>
      <c r="W35" s="27">
        <f>IF(P$32="","",P$32)</f>
        <v>26.455000000000002</v>
      </c>
      <c r="X35" s="27">
        <f>IF(P$30="","",P$30)</f>
        <v>28.345000000000002</v>
      </c>
      <c r="Y35" s="50">
        <f>IF(S$30="","",S$30)</f>
        <v>2.3234210526315788</v>
      </c>
      <c r="Z35" s="50">
        <f>IF(R$32="","",R$32)</f>
        <v>0.71052631578947367</v>
      </c>
      <c r="AA35" s="50">
        <f t="shared" ref="AA35:AA41" si="36">IF(S$31="","",S$31)</f>
        <v>4.4203999999999999</v>
      </c>
      <c r="AB35" s="50">
        <f>IF(S$32="","",S$32)</f>
        <v>1.7200000000000002</v>
      </c>
    </row>
    <row r="36" spans="1:30" s="28" customFormat="1" ht="18" customHeight="1">
      <c r="A36" s="66"/>
      <c r="B36" s="21" t="s">
        <v>57</v>
      </c>
      <c r="C36" s="22"/>
      <c r="E36" s="26" t="s">
        <v>83</v>
      </c>
      <c r="F36" s="26"/>
      <c r="G36" s="26"/>
      <c r="H36" s="26"/>
      <c r="I36" s="26"/>
      <c r="J36" s="26"/>
      <c r="K36" s="34"/>
      <c r="L36" s="34"/>
      <c r="M36" s="67">
        <v>2</v>
      </c>
      <c r="N36" s="68">
        <v>3.27</v>
      </c>
      <c r="O36" s="69"/>
      <c r="P36" s="70"/>
      <c r="Q36" s="69"/>
      <c r="R36" s="163">
        <v>2.66</v>
      </c>
      <c r="S36" s="163"/>
      <c r="T36" s="163"/>
      <c r="U36" s="26"/>
      <c r="V36" s="27">
        <f t="shared" ref="V36:V41" si="37">IF(P$31="","",P$31)</f>
        <v>24.565000000000001</v>
      </c>
      <c r="W36" s="27">
        <f t="shared" ref="W36:W41" si="38">IF(P$32="","",P$32)</f>
        <v>26.455000000000002</v>
      </c>
      <c r="X36" s="27">
        <f t="shared" ref="X36:X41" si="39">IF(P$30="","",P$30)</f>
        <v>28.345000000000002</v>
      </c>
      <c r="Y36" s="50">
        <f t="shared" ref="Y36:Y41" si="40">IF(S$30="","",S$30)</f>
        <v>2.3234210526315788</v>
      </c>
      <c r="Z36" s="50">
        <f t="shared" ref="Z36:Z41" si="41">IF(R$32="","",R$32)</f>
        <v>0.71052631578947367</v>
      </c>
      <c r="AA36" s="50">
        <f t="shared" si="36"/>
        <v>4.4203999999999999</v>
      </c>
      <c r="AB36" s="50">
        <f t="shared" ref="AB36:AB41" si="42">IF(S$32="","",S$32)</f>
        <v>1.7200000000000002</v>
      </c>
    </row>
    <row r="37" spans="1:30" ht="18" customHeight="1">
      <c r="A37" s="9"/>
      <c r="B37" s="71"/>
      <c r="C37" s="9"/>
      <c r="E37" s="6" t="s">
        <v>58</v>
      </c>
      <c r="K37" s="39"/>
      <c r="L37" s="39"/>
      <c r="M37" s="72">
        <v>3</v>
      </c>
      <c r="N37" s="73">
        <v>2.57</v>
      </c>
      <c r="O37" s="74"/>
      <c r="P37" s="75"/>
      <c r="Q37" s="75"/>
      <c r="R37" s="163">
        <v>1.77</v>
      </c>
      <c r="S37" s="163"/>
      <c r="T37" s="163"/>
      <c r="V37" s="27">
        <f t="shared" si="37"/>
        <v>24.565000000000001</v>
      </c>
      <c r="W37" s="27">
        <f t="shared" si="38"/>
        <v>26.455000000000002</v>
      </c>
      <c r="X37" s="27">
        <f t="shared" si="39"/>
        <v>28.345000000000002</v>
      </c>
      <c r="Y37" s="50">
        <f t="shared" si="40"/>
        <v>2.3234210526315788</v>
      </c>
      <c r="Z37" s="50">
        <f t="shared" si="41"/>
        <v>0.71052631578947367</v>
      </c>
      <c r="AA37" s="50">
        <f t="shared" si="36"/>
        <v>4.4203999999999999</v>
      </c>
      <c r="AB37" s="50">
        <f t="shared" si="42"/>
        <v>1.7200000000000002</v>
      </c>
    </row>
    <row r="38" spans="1:30" ht="18" customHeight="1">
      <c r="A38" s="76"/>
      <c r="B38" s="12" t="s">
        <v>59</v>
      </c>
      <c r="C38" s="9"/>
      <c r="E38" s="6" t="s">
        <v>60</v>
      </c>
      <c r="K38" s="39"/>
      <c r="L38" s="39"/>
      <c r="M38" s="72">
        <v>4</v>
      </c>
      <c r="N38" s="73">
        <v>2.2799999999999998</v>
      </c>
      <c r="O38" s="74"/>
      <c r="P38" s="74"/>
      <c r="Q38" s="74"/>
      <c r="R38" s="163">
        <v>1.46</v>
      </c>
      <c r="S38" s="163"/>
      <c r="T38" s="163"/>
      <c r="V38" s="27">
        <f t="shared" si="37"/>
        <v>24.565000000000001</v>
      </c>
      <c r="W38" s="27">
        <f t="shared" si="38"/>
        <v>26.455000000000002</v>
      </c>
      <c r="X38" s="27">
        <f t="shared" si="39"/>
        <v>28.345000000000002</v>
      </c>
      <c r="Y38" s="50">
        <f t="shared" si="40"/>
        <v>2.3234210526315788</v>
      </c>
      <c r="Z38" s="50">
        <f t="shared" si="41"/>
        <v>0.71052631578947367</v>
      </c>
      <c r="AA38" s="50">
        <f t="shared" si="36"/>
        <v>4.4203999999999999</v>
      </c>
      <c r="AB38" s="50">
        <f t="shared" si="42"/>
        <v>1.7200000000000002</v>
      </c>
    </row>
    <row r="39" spans="1:30" ht="18" customHeight="1">
      <c r="A39" s="9"/>
      <c r="B39" s="71"/>
      <c r="C39" s="9"/>
      <c r="H39" s="77"/>
      <c r="I39" s="77"/>
      <c r="J39" s="77"/>
      <c r="K39" s="78"/>
      <c r="L39" s="78"/>
      <c r="M39" s="72">
        <v>5</v>
      </c>
      <c r="N39" s="73">
        <v>2.11</v>
      </c>
      <c r="O39" s="75"/>
      <c r="P39" s="75"/>
      <c r="Q39" s="75"/>
      <c r="R39" s="163">
        <v>1.29</v>
      </c>
      <c r="S39" s="163"/>
      <c r="T39" s="163"/>
      <c r="V39" s="27">
        <f t="shared" si="37"/>
        <v>24.565000000000001</v>
      </c>
      <c r="W39" s="27">
        <f t="shared" si="38"/>
        <v>26.455000000000002</v>
      </c>
      <c r="X39" s="27">
        <f t="shared" si="39"/>
        <v>28.345000000000002</v>
      </c>
      <c r="Y39" s="50">
        <f t="shared" si="40"/>
        <v>2.3234210526315788</v>
      </c>
      <c r="Z39" s="50">
        <f t="shared" si="41"/>
        <v>0.71052631578947367</v>
      </c>
      <c r="AA39" s="50">
        <f t="shared" si="36"/>
        <v>4.4203999999999999</v>
      </c>
      <c r="AB39" s="50">
        <f t="shared" si="42"/>
        <v>1.7200000000000002</v>
      </c>
    </row>
    <row r="40" spans="1:30" ht="9.75" customHeight="1">
      <c r="A40" s="38"/>
      <c r="B40" s="79"/>
      <c r="C40" s="38"/>
      <c r="D40" s="16"/>
      <c r="E40" s="18"/>
      <c r="F40" s="18"/>
      <c r="G40" s="18"/>
      <c r="H40" s="18"/>
      <c r="I40" s="18"/>
      <c r="J40" s="18"/>
      <c r="K40" s="19"/>
      <c r="L40" s="19"/>
      <c r="M40" s="19"/>
      <c r="N40" s="18"/>
      <c r="O40" s="18"/>
      <c r="P40" s="18"/>
      <c r="Q40" s="18"/>
      <c r="R40" s="18"/>
      <c r="S40" s="19"/>
      <c r="T40" s="80"/>
      <c r="V40" s="27">
        <f t="shared" si="37"/>
        <v>24.565000000000001</v>
      </c>
      <c r="W40" s="27">
        <f t="shared" si="38"/>
        <v>26.455000000000002</v>
      </c>
      <c r="X40" s="27">
        <f t="shared" si="39"/>
        <v>28.345000000000002</v>
      </c>
      <c r="Y40" s="50">
        <f t="shared" si="40"/>
        <v>2.3234210526315788</v>
      </c>
      <c r="Z40" s="50">
        <f t="shared" si="41"/>
        <v>0.71052631578947367</v>
      </c>
      <c r="AA40" s="50">
        <f t="shared" si="36"/>
        <v>4.4203999999999999</v>
      </c>
      <c r="AB40" s="50">
        <f t="shared" si="42"/>
        <v>1.7200000000000002</v>
      </c>
      <c r="AC40" s="7"/>
    </row>
    <row r="41" spans="1:30" ht="23.25" customHeight="1">
      <c r="B41" s="8" t="s">
        <v>61</v>
      </c>
      <c r="C41" s="8" t="s">
        <v>62</v>
      </c>
      <c r="K41" s="39"/>
      <c r="L41" s="39"/>
      <c r="M41" s="39"/>
      <c r="S41" s="39"/>
      <c r="V41" s="27">
        <f t="shared" si="37"/>
        <v>24.565000000000001</v>
      </c>
      <c r="W41" s="27">
        <f t="shared" si="38"/>
        <v>26.455000000000002</v>
      </c>
      <c r="X41" s="27">
        <f t="shared" si="39"/>
        <v>28.345000000000002</v>
      </c>
      <c r="Y41" s="50">
        <f t="shared" si="40"/>
        <v>2.3234210526315788</v>
      </c>
      <c r="Z41" s="50">
        <f t="shared" si="41"/>
        <v>0.71052631578947367</v>
      </c>
      <c r="AA41" s="50">
        <f t="shared" si="36"/>
        <v>4.4203999999999999</v>
      </c>
      <c r="AB41" s="50">
        <f t="shared" si="42"/>
        <v>1.7200000000000002</v>
      </c>
    </row>
    <row r="42" spans="1:30" ht="18" customHeight="1">
      <c r="C42" s="8" t="s">
        <v>63</v>
      </c>
      <c r="E42" s="26"/>
      <c r="K42" s="39"/>
      <c r="L42" s="39"/>
      <c r="M42" s="39"/>
      <c r="S42" s="39"/>
      <c r="V42" s="27">
        <f t="shared" ref="V42:V44" si="43">IF(P$31="","",P$31)</f>
        <v>24.565000000000001</v>
      </c>
      <c r="W42" s="27">
        <f t="shared" ref="W42:W44" si="44">IF(P$32="","",P$32)</f>
        <v>26.455000000000002</v>
      </c>
      <c r="X42" s="27">
        <f t="shared" ref="X42:X44" si="45">IF(P$30="","",P$30)</f>
        <v>28.345000000000002</v>
      </c>
      <c r="Y42" s="50">
        <f t="shared" ref="Y42:Y44" si="46">IF(S$30="","",S$30)</f>
        <v>2.3234210526315788</v>
      </c>
      <c r="Z42" s="50">
        <f t="shared" ref="Z42:Z44" si="47">IF(R$32="","",R$32)</f>
        <v>0.71052631578947367</v>
      </c>
      <c r="AA42" s="50">
        <f t="shared" ref="AA42:AA44" si="48">IF(S$31="","",S$31)</f>
        <v>4.4203999999999999</v>
      </c>
      <c r="AB42" s="50">
        <f t="shared" ref="AB42:AB44" si="49">IF(S$32="","",S$32)</f>
        <v>1.7200000000000002</v>
      </c>
    </row>
    <row r="43" spans="1:30" ht="18" customHeight="1">
      <c r="C43" s="8" t="s">
        <v>64</v>
      </c>
      <c r="K43" s="39"/>
      <c r="L43" s="39"/>
      <c r="M43" s="39"/>
      <c r="S43" s="39"/>
      <c r="V43" s="27">
        <f t="shared" si="43"/>
        <v>24.565000000000001</v>
      </c>
      <c r="W43" s="27">
        <f t="shared" si="44"/>
        <v>26.455000000000002</v>
      </c>
      <c r="X43" s="27">
        <f t="shared" si="45"/>
        <v>28.345000000000002</v>
      </c>
      <c r="Y43" s="50">
        <f t="shared" si="46"/>
        <v>2.3234210526315788</v>
      </c>
      <c r="Z43" s="50">
        <f t="shared" si="47"/>
        <v>0.71052631578947367</v>
      </c>
      <c r="AA43" s="50">
        <f t="shared" si="48"/>
        <v>4.4203999999999999</v>
      </c>
      <c r="AB43" s="50">
        <f t="shared" si="49"/>
        <v>1.7200000000000002</v>
      </c>
    </row>
    <row r="44" spans="1:30" ht="18" customHeight="1">
      <c r="C44" s="82" t="s">
        <v>65</v>
      </c>
      <c r="E44" s="26"/>
      <c r="F44" s="6" t="s">
        <v>66</v>
      </c>
      <c r="K44" s="39"/>
      <c r="L44" s="39"/>
      <c r="M44" s="39"/>
      <c r="S44" s="39"/>
      <c r="V44" s="27">
        <f t="shared" si="43"/>
        <v>24.565000000000001</v>
      </c>
      <c r="W44" s="27">
        <f t="shared" si="44"/>
        <v>26.455000000000002</v>
      </c>
      <c r="X44" s="27">
        <f t="shared" si="45"/>
        <v>28.345000000000002</v>
      </c>
      <c r="Y44" s="50">
        <f t="shared" si="46"/>
        <v>2.3234210526315788</v>
      </c>
      <c r="Z44" s="50">
        <f t="shared" si="47"/>
        <v>0.71052631578947367</v>
      </c>
      <c r="AA44" s="50">
        <f t="shared" si="48"/>
        <v>4.4203999999999999</v>
      </c>
      <c r="AB44" s="50">
        <f t="shared" si="49"/>
        <v>1.7200000000000002</v>
      </c>
    </row>
    <row r="45" spans="1:30" ht="18" customHeight="1">
      <c r="B45" s="71"/>
      <c r="C45" s="71"/>
      <c r="D45" s="12"/>
      <c r="E45" s="83"/>
      <c r="F45" s="83" t="s">
        <v>67</v>
      </c>
      <c r="G45" s="83"/>
      <c r="H45" s="83"/>
      <c r="I45" s="83"/>
      <c r="J45" s="83"/>
      <c r="K45" s="84"/>
      <c r="L45" s="84"/>
      <c r="M45" s="84"/>
      <c r="S45" s="39"/>
      <c r="T45" s="83"/>
      <c r="U45" s="83"/>
      <c r="V45" s="83"/>
      <c r="W45" s="83"/>
      <c r="X45" s="83"/>
      <c r="Y45" s="81"/>
      <c r="Z45" s="81"/>
      <c r="AA45" s="85"/>
    </row>
    <row r="46" spans="1:30" ht="18" customHeight="1">
      <c r="C46" s="8" t="s">
        <v>84</v>
      </c>
      <c r="E46" s="83"/>
      <c r="F46" s="83"/>
      <c r="G46" s="83"/>
      <c r="H46" s="83"/>
      <c r="I46" s="83"/>
      <c r="J46" s="83"/>
      <c r="K46" s="84"/>
      <c r="L46" s="84"/>
      <c r="M46" s="84"/>
      <c r="S46" s="39"/>
      <c r="T46" s="83"/>
      <c r="U46" s="83"/>
      <c r="V46" s="83"/>
      <c r="W46" s="83"/>
      <c r="X46" s="83"/>
      <c r="AB46" s="7"/>
      <c r="AD46" s="86"/>
    </row>
  </sheetData>
  <mergeCells count="123">
    <mergeCell ref="R37:T37"/>
    <mergeCell ref="R38:T38"/>
    <mergeCell ref="R39:T39"/>
    <mergeCell ref="D5:F5"/>
    <mergeCell ref="A34:C34"/>
    <mergeCell ref="N34:O34"/>
    <mergeCell ref="P34:Q34"/>
    <mergeCell ref="S34:T34"/>
    <mergeCell ref="R35:T35"/>
    <mergeCell ref="R36:T36"/>
    <mergeCell ref="A32:C32"/>
    <mergeCell ref="N32:O32"/>
    <mergeCell ref="P32:Q32"/>
    <mergeCell ref="S32:T32"/>
    <mergeCell ref="A33:C33"/>
    <mergeCell ref="N33:O33"/>
    <mergeCell ref="P33:Q33"/>
    <mergeCell ref="S33:T33"/>
    <mergeCell ref="A30:C30"/>
    <mergeCell ref="N30:O30"/>
    <mergeCell ref="P30:Q30"/>
    <mergeCell ref="S30:T30"/>
    <mergeCell ref="A31:C31"/>
    <mergeCell ref="N31:O31"/>
    <mergeCell ref="P31:Q31"/>
    <mergeCell ref="S31:T31"/>
    <mergeCell ref="A28:C28"/>
    <mergeCell ref="N28:O28"/>
    <mergeCell ref="P28:Q28"/>
    <mergeCell ref="S28:T28"/>
    <mergeCell ref="A29:C29"/>
    <mergeCell ref="N29:O29"/>
    <mergeCell ref="P29:Q29"/>
    <mergeCell ref="S29:T29"/>
    <mergeCell ref="A26:C26"/>
    <mergeCell ref="N26:O26"/>
    <mergeCell ref="P26:Q26"/>
    <mergeCell ref="S26:T26"/>
    <mergeCell ref="A27:C27"/>
    <mergeCell ref="N27:O27"/>
    <mergeCell ref="P27:Q27"/>
    <mergeCell ref="S27:T27"/>
    <mergeCell ref="A24:C24"/>
    <mergeCell ref="N24:O24"/>
    <mergeCell ref="P24:Q24"/>
    <mergeCell ref="S24:T24"/>
    <mergeCell ref="A25:C25"/>
    <mergeCell ref="N25:O25"/>
    <mergeCell ref="P25:Q25"/>
    <mergeCell ref="S25:T25"/>
    <mergeCell ref="A22:C22"/>
    <mergeCell ref="N22:O22"/>
    <mergeCell ref="P22:Q22"/>
    <mergeCell ref="S22:T22"/>
    <mergeCell ref="A23:C23"/>
    <mergeCell ref="N23:O23"/>
    <mergeCell ref="P23:Q23"/>
    <mergeCell ref="S23:T23"/>
    <mergeCell ref="A20:C20"/>
    <mergeCell ref="N20:O20"/>
    <mergeCell ref="P20:Q20"/>
    <mergeCell ref="S20:T20"/>
    <mergeCell ref="A21:C21"/>
    <mergeCell ref="N21:O21"/>
    <mergeCell ref="P21:Q21"/>
    <mergeCell ref="S21:T21"/>
    <mergeCell ref="A18:C18"/>
    <mergeCell ref="N18:O18"/>
    <mergeCell ref="P18:Q18"/>
    <mergeCell ref="S18:T18"/>
    <mergeCell ref="A19:C19"/>
    <mergeCell ref="N19:O19"/>
    <mergeCell ref="P19:Q19"/>
    <mergeCell ref="S19:T19"/>
    <mergeCell ref="A16:C16"/>
    <mergeCell ref="N16:O16"/>
    <mergeCell ref="P16:Q16"/>
    <mergeCell ref="S16:T16"/>
    <mergeCell ref="A17:C17"/>
    <mergeCell ref="N17:O17"/>
    <mergeCell ref="P17:Q17"/>
    <mergeCell ref="S17:T17"/>
    <mergeCell ref="A14:C14"/>
    <mergeCell ref="N14:O14"/>
    <mergeCell ref="P14:Q14"/>
    <mergeCell ref="S14:T14"/>
    <mergeCell ref="A15:C15"/>
    <mergeCell ref="N15:O15"/>
    <mergeCell ref="P15:Q15"/>
    <mergeCell ref="S15:T15"/>
    <mergeCell ref="A12:C12"/>
    <mergeCell ref="N12:O12"/>
    <mergeCell ref="P12:Q12"/>
    <mergeCell ref="S12:T12"/>
    <mergeCell ref="A13:C13"/>
    <mergeCell ref="N13:O13"/>
    <mergeCell ref="P13:Q13"/>
    <mergeCell ref="S13:T13"/>
    <mergeCell ref="S9:T10"/>
    <mergeCell ref="A10:C10"/>
    <mergeCell ref="A11:C11"/>
    <mergeCell ref="N11:O11"/>
    <mergeCell ref="P11:Q11"/>
    <mergeCell ref="S11:T11"/>
    <mergeCell ref="A9:C9"/>
    <mergeCell ref="E9:G9"/>
    <mergeCell ref="K9:M9"/>
    <mergeCell ref="N9:O10"/>
    <mergeCell ref="P9:Q10"/>
    <mergeCell ref="R9:R10"/>
    <mergeCell ref="D6:F6"/>
    <mergeCell ref="H6:I6"/>
    <mergeCell ref="M6:O7"/>
    <mergeCell ref="P6:S7"/>
    <mergeCell ref="D7:F7"/>
    <mergeCell ref="H7:I7"/>
    <mergeCell ref="B1:C1"/>
    <mergeCell ref="D4:I4"/>
    <mergeCell ref="J4:L4"/>
    <mergeCell ref="M4:N5"/>
    <mergeCell ref="P4:S4"/>
    <mergeCell ref="P5:S5"/>
    <mergeCell ref="B4:C4"/>
  </mergeCells>
  <phoneticPr fontId="3"/>
  <printOptions gridLinesSet="0"/>
  <pageMargins left="0.75" right="0.2" top="0.55000000000000004" bottom="0.32" header="0.5" footer="0.27"/>
  <pageSetup paperSize="9" orientation="portrait" horizontalDpi="36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380D2-E804-456C-8953-28EB2982E402}">
  <dimension ref="A1:Z42"/>
  <sheetViews>
    <sheetView zoomScaleNormal="100" workbookViewId="0">
      <selection activeCell="Z27" sqref="Z27"/>
    </sheetView>
  </sheetViews>
  <sheetFormatPr defaultRowHeight="13.5"/>
  <cols>
    <col min="1" max="1" width="1.875" style="8" customWidth="1"/>
    <col min="2" max="4" width="7.875" style="8" customWidth="1"/>
    <col min="5" max="10" width="7.875" style="6" customWidth="1"/>
    <col min="11" max="13" width="7.875" style="87" customWidth="1"/>
    <col min="14" max="18" width="7.875" style="6" customWidth="1"/>
    <col min="19" max="19" width="7.875" style="87" customWidth="1"/>
    <col min="20" max="20" width="1.875" style="6" customWidth="1"/>
    <col min="21" max="21" width="2.375" style="6" customWidth="1"/>
    <col min="22" max="25" width="4.875" style="6" customWidth="1"/>
    <col min="26" max="26" width="4.875" style="7" customWidth="1"/>
    <col min="27" max="27" width="7.75" style="8" customWidth="1"/>
    <col min="28" max="28" width="1" style="8" customWidth="1"/>
    <col min="29" max="29" width="2.875" style="8" customWidth="1"/>
    <col min="30" max="16384" width="9" style="8"/>
  </cols>
  <sheetData>
    <row r="1" spans="1:26" ht="19.5" customHeight="1">
      <c r="A1" s="1"/>
      <c r="B1" s="169" t="s">
        <v>68</v>
      </c>
      <c r="C1" s="169"/>
      <c r="D1" s="88"/>
      <c r="E1" s="88"/>
      <c r="F1" s="170" t="s">
        <v>69</v>
      </c>
      <c r="G1" s="170"/>
      <c r="H1" s="170"/>
      <c r="I1" s="170"/>
      <c r="J1" s="170"/>
      <c r="K1" s="170"/>
      <c r="L1" s="170"/>
      <c r="M1" s="170"/>
      <c r="N1" s="170"/>
      <c r="O1" s="170"/>
      <c r="P1" s="88"/>
      <c r="Q1" s="88"/>
      <c r="R1" s="88"/>
      <c r="S1" s="88"/>
      <c r="T1" s="5"/>
    </row>
    <row r="2" spans="1:26" s="28" customFormat="1" ht="14.25" customHeight="1">
      <c r="A2" s="22"/>
      <c r="B2" s="89" t="s">
        <v>2</v>
      </c>
      <c r="C2" s="89"/>
      <c r="D2" s="171"/>
      <c r="E2" s="172"/>
      <c r="F2" s="172"/>
      <c r="G2" s="172"/>
      <c r="H2" s="172"/>
      <c r="I2" s="173"/>
      <c r="J2" s="174" t="str">
        <f>IF(D2="","",データ!J4)</f>
        <v/>
      </c>
      <c r="K2" s="130"/>
      <c r="L2" s="131"/>
      <c r="M2" s="135" t="s">
        <v>3</v>
      </c>
      <c r="N2" s="135"/>
      <c r="O2" s="43" t="s">
        <v>4</v>
      </c>
      <c r="P2" s="168" t="str">
        <f>+データ!P4:S4</f>
        <v>令和　年　月　日</v>
      </c>
      <c r="Q2" s="168"/>
      <c r="R2" s="168"/>
      <c r="S2" s="168"/>
      <c r="T2" s="25"/>
      <c r="U2" s="26"/>
      <c r="V2" s="26"/>
      <c r="W2" s="26"/>
      <c r="X2" s="26"/>
      <c r="Y2" s="26"/>
      <c r="Z2" s="27"/>
    </row>
    <row r="3" spans="1:26" s="28" customFormat="1" ht="14.25" customHeight="1">
      <c r="A3" s="22"/>
      <c r="B3" s="140" t="s">
        <v>5</v>
      </c>
      <c r="C3" s="140"/>
      <c r="D3" s="90" t="s">
        <v>6</v>
      </c>
      <c r="E3" s="90"/>
      <c r="F3" s="90"/>
      <c r="G3" s="90" t="s">
        <v>7</v>
      </c>
      <c r="H3" s="90"/>
      <c r="I3" s="90"/>
      <c r="J3" s="90" t="s">
        <v>8</v>
      </c>
      <c r="K3" s="91"/>
      <c r="L3" s="91"/>
      <c r="M3" s="135"/>
      <c r="N3" s="135"/>
      <c r="O3" s="43" t="s">
        <v>9</v>
      </c>
      <c r="P3" s="168" t="str">
        <f>+データ!P5:S5</f>
        <v>令和　年　月　日</v>
      </c>
      <c r="Q3" s="168"/>
      <c r="R3" s="168"/>
      <c r="S3" s="168"/>
      <c r="T3" s="25"/>
      <c r="U3" s="26"/>
      <c r="V3" s="26"/>
      <c r="W3" s="26"/>
      <c r="X3" s="26"/>
      <c r="Y3" s="26"/>
      <c r="Z3" s="27"/>
    </row>
    <row r="4" spans="1:26" s="28" customFormat="1" ht="14.25" customHeight="1">
      <c r="A4" s="22"/>
      <c r="B4" s="42" t="s">
        <v>10</v>
      </c>
      <c r="C4" s="42" t="s">
        <v>11</v>
      </c>
      <c r="D4" s="175">
        <f>+データ!D6:F6</f>
        <v>28.7</v>
      </c>
      <c r="E4" s="175"/>
      <c r="F4" s="175"/>
      <c r="G4" s="43" t="s">
        <v>12</v>
      </c>
      <c r="H4" s="145" t="s">
        <v>13</v>
      </c>
      <c r="I4" s="145"/>
      <c r="J4" s="92" t="s">
        <v>14</v>
      </c>
      <c r="K4" s="93">
        <v>3</v>
      </c>
      <c r="L4" s="94" t="s">
        <v>15</v>
      </c>
      <c r="M4" s="135" t="s">
        <v>16</v>
      </c>
      <c r="N4" s="135"/>
      <c r="O4" s="135"/>
      <c r="P4" s="177" t="s">
        <v>76</v>
      </c>
      <c r="Q4" s="177"/>
      <c r="R4" s="177"/>
      <c r="S4" s="177"/>
      <c r="T4" s="25"/>
      <c r="U4" s="26"/>
      <c r="V4" s="26"/>
      <c r="W4" s="26"/>
      <c r="X4" s="26"/>
      <c r="Y4" s="26"/>
      <c r="Z4" s="27"/>
    </row>
    <row r="5" spans="1:26" s="28" customFormat="1" ht="14.25" customHeight="1">
      <c r="A5" s="22"/>
      <c r="B5" s="42" t="s">
        <v>17</v>
      </c>
      <c r="C5" s="42" t="s">
        <v>18</v>
      </c>
      <c r="D5" s="179">
        <f>+データ!D7:F7</f>
        <v>24.8</v>
      </c>
      <c r="E5" s="179"/>
      <c r="F5" s="179"/>
      <c r="G5" s="101" t="s">
        <v>19</v>
      </c>
      <c r="H5" s="180" t="s">
        <v>20</v>
      </c>
      <c r="I5" s="180"/>
      <c r="J5" s="181" t="s">
        <v>21</v>
      </c>
      <c r="K5" s="182"/>
      <c r="L5" s="183"/>
      <c r="M5" s="176"/>
      <c r="N5" s="176"/>
      <c r="O5" s="176"/>
      <c r="P5" s="178"/>
      <c r="Q5" s="178"/>
      <c r="R5" s="178"/>
      <c r="S5" s="178"/>
      <c r="T5" s="25"/>
      <c r="U5" s="26"/>
      <c r="V5" s="26"/>
      <c r="W5" s="26"/>
      <c r="X5" s="26"/>
      <c r="Y5" s="26"/>
      <c r="Z5" s="27"/>
    </row>
    <row r="6" spans="1:26" ht="12.75" customHeight="1">
      <c r="A6" s="9"/>
      <c r="B6" s="184" t="s">
        <v>44</v>
      </c>
      <c r="C6" s="184"/>
      <c r="D6" s="1"/>
      <c r="E6" s="3"/>
      <c r="F6" s="3"/>
      <c r="G6" s="3"/>
      <c r="H6" s="3"/>
      <c r="I6" s="3"/>
      <c r="J6" s="3"/>
      <c r="K6" s="98"/>
      <c r="L6" s="98"/>
      <c r="M6" s="98"/>
      <c r="N6" s="3"/>
      <c r="O6" s="3"/>
      <c r="P6" s="3"/>
      <c r="Q6" s="3"/>
      <c r="R6" s="3"/>
      <c r="S6" s="98"/>
      <c r="T6" s="5"/>
    </row>
    <row r="7" spans="1:26" ht="12.75" customHeight="1">
      <c r="A7" s="9"/>
      <c r="B7" s="184"/>
      <c r="C7" s="184"/>
      <c r="D7" s="9"/>
      <c r="E7" s="99"/>
      <c r="F7" s="99"/>
      <c r="G7" s="99"/>
      <c r="H7" s="99"/>
      <c r="I7" s="99"/>
      <c r="J7" s="99"/>
      <c r="K7" s="95"/>
      <c r="L7" s="95"/>
      <c r="M7" s="95"/>
      <c r="N7" s="99"/>
      <c r="O7" s="99"/>
      <c r="P7" s="99"/>
      <c r="Q7" s="99"/>
      <c r="R7" s="99"/>
      <c r="S7" s="95"/>
      <c r="T7" s="15"/>
    </row>
    <row r="8" spans="1:26" ht="12.75" customHeight="1">
      <c r="A8" s="9"/>
      <c r="B8" s="184"/>
      <c r="C8" s="184"/>
      <c r="D8" s="9"/>
      <c r="E8" s="99"/>
      <c r="F8" s="99"/>
      <c r="G8" s="99"/>
      <c r="H8" s="99"/>
      <c r="I8" s="99"/>
      <c r="J8" s="99"/>
      <c r="K8" s="95"/>
      <c r="L8" s="95"/>
      <c r="M8" s="95"/>
      <c r="N8" s="99"/>
      <c r="O8" s="99"/>
      <c r="P8" s="99"/>
      <c r="Q8" s="99"/>
      <c r="R8" s="99"/>
      <c r="S8" s="95"/>
      <c r="T8" s="15"/>
    </row>
    <row r="9" spans="1:26" ht="12.75" customHeight="1">
      <c r="A9" s="9"/>
      <c r="B9" s="184"/>
      <c r="C9" s="184"/>
      <c r="D9" s="9"/>
      <c r="E9" s="99"/>
      <c r="F9" s="99"/>
      <c r="G9" s="99"/>
      <c r="H9" s="99"/>
      <c r="I9" s="99"/>
      <c r="J9" s="99"/>
      <c r="K9" s="95"/>
      <c r="L9" s="95"/>
      <c r="M9" s="95"/>
      <c r="N9" s="99"/>
      <c r="O9" s="99"/>
      <c r="P9" s="99"/>
      <c r="Q9" s="99"/>
      <c r="R9" s="99"/>
      <c r="S9" s="95"/>
      <c r="T9" s="15"/>
    </row>
    <row r="10" spans="1:26" ht="12.75" customHeight="1">
      <c r="A10" s="9"/>
      <c r="B10" s="184"/>
      <c r="C10" s="184"/>
      <c r="D10" s="9"/>
      <c r="E10" s="99"/>
      <c r="F10" s="99"/>
      <c r="G10" s="99"/>
      <c r="H10" s="99"/>
      <c r="I10" s="99"/>
      <c r="J10" s="99"/>
      <c r="K10" s="95"/>
      <c r="L10" s="95"/>
      <c r="M10" s="95"/>
      <c r="N10" s="99"/>
      <c r="O10" s="99"/>
      <c r="P10" s="99"/>
      <c r="Q10" s="99"/>
      <c r="R10" s="99"/>
      <c r="S10" s="95"/>
      <c r="T10" s="15"/>
    </row>
    <row r="11" spans="1:26" ht="12.75" customHeight="1">
      <c r="A11" s="9"/>
      <c r="B11" s="184"/>
      <c r="C11" s="184"/>
      <c r="D11" s="9"/>
      <c r="E11" s="99"/>
      <c r="F11" s="99"/>
      <c r="G11" s="99"/>
      <c r="H11" s="99"/>
      <c r="I11" s="99"/>
      <c r="J11" s="99"/>
      <c r="K11" s="95"/>
      <c r="L11" s="95"/>
      <c r="M11" s="95"/>
      <c r="N11" s="99"/>
      <c r="O11" s="99"/>
      <c r="P11" s="99"/>
      <c r="Q11" s="99"/>
      <c r="R11" s="99"/>
      <c r="S11" s="95"/>
      <c r="T11" s="15"/>
    </row>
    <row r="12" spans="1:26" ht="12.75" customHeight="1">
      <c r="A12" s="9"/>
      <c r="B12" s="184"/>
      <c r="C12" s="184"/>
      <c r="D12" s="9"/>
      <c r="E12" s="99"/>
      <c r="F12" s="99"/>
      <c r="G12" s="99"/>
      <c r="H12" s="99"/>
      <c r="I12" s="99"/>
      <c r="J12" s="99"/>
      <c r="K12" s="95"/>
      <c r="L12" s="95"/>
      <c r="M12" s="95"/>
      <c r="N12" s="99"/>
      <c r="O12" s="99"/>
      <c r="P12" s="99"/>
      <c r="Q12" s="99"/>
      <c r="R12" s="99"/>
      <c r="S12" s="95"/>
      <c r="T12" s="15"/>
    </row>
    <row r="13" spans="1:26" ht="12.75" customHeight="1">
      <c r="A13" s="9"/>
      <c r="B13" s="184"/>
      <c r="C13" s="184"/>
      <c r="D13" s="9"/>
      <c r="E13" s="99"/>
      <c r="F13" s="99"/>
      <c r="G13" s="99"/>
      <c r="H13" s="99"/>
      <c r="I13" s="99"/>
      <c r="J13" s="99"/>
      <c r="K13" s="95"/>
      <c r="L13" s="95"/>
      <c r="M13" s="95"/>
      <c r="N13" s="99"/>
      <c r="O13" s="99"/>
      <c r="P13" s="99"/>
      <c r="Q13" s="99"/>
      <c r="R13" s="99"/>
      <c r="S13" s="95"/>
      <c r="T13" s="15"/>
    </row>
    <row r="14" spans="1:26" ht="12.75" customHeight="1">
      <c r="A14" s="9"/>
      <c r="B14" s="184"/>
      <c r="C14" s="184"/>
      <c r="D14" s="9"/>
      <c r="E14" s="99"/>
      <c r="F14" s="99"/>
      <c r="G14" s="99"/>
      <c r="H14" s="99"/>
      <c r="I14" s="99"/>
      <c r="J14" s="99"/>
      <c r="K14" s="95"/>
      <c r="L14" s="95"/>
      <c r="M14" s="95"/>
      <c r="N14" s="99"/>
      <c r="O14" s="99"/>
      <c r="P14" s="99"/>
      <c r="Q14" s="99"/>
      <c r="R14" s="99"/>
      <c r="S14" s="95"/>
      <c r="T14" s="15"/>
    </row>
    <row r="15" spans="1:26" ht="12.75" customHeight="1">
      <c r="A15" s="9"/>
      <c r="B15" s="184"/>
      <c r="C15" s="184"/>
      <c r="D15" s="9"/>
      <c r="E15" s="99"/>
      <c r="F15" s="99"/>
      <c r="G15" s="99"/>
      <c r="H15" s="99"/>
      <c r="I15" s="99"/>
      <c r="J15" s="99"/>
      <c r="K15" s="95"/>
      <c r="L15" s="95"/>
      <c r="M15" s="95"/>
      <c r="N15" s="99"/>
      <c r="O15" s="99"/>
      <c r="P15" s="99"/>
      <c r="Q15" s="99"/>
      <c r="R15" s="99"/>
      <c r="S15" s="95"/>
      <c r="T15" s="15"/>
    </row>
    <row r="16" spans="1:26" ht="12.75" customHeight="1">
      <c r="A16" s="9"/>
      <c r="B16" s="184"/>
      <c r="C16" s="184"/>
      <c r="D16" s="38"/>
      <c r="E16" s="18"/>
      <c r="F16" s="18"/>
      <c r="G16" s="18"/>
      <c r="H16" s="18"/>
      <c r="I16" s="18"/>
      <c r="J16" s="18"/>
      <c r="K16" s="100"/>
      <c r="L16" s="100"/>
      <c r="M16" s="100"/>
      <c r="N16" s="18"/>
      <c r="O16" s="18"/>
      <c r="P16" s="18"/>
      <c r="Q16" s="18"/>
      <c r="R16" s="18"/>
      <c r="S16" s="100"/>
      <c r="T16" s="97"/>
    </row>
    <row r="17" spans="1:20" ht="12.75" customHeight="1">
      <c r="A17" s="9"/>
      <c r="B17" s="184" t="s">
        <v>46</v>
      </c>
      <c r="C17" s="184"/>
      <c r="D17" s="1"/>
      <c r="E17" s="3"/>
      <c r="F17" s="3"/>
      <c r="G17" s="3"/>
      <c r="H17" s="3"/>
      <c r="I17" s="3"/>
      <c r="J17" s="3"/>
      <c r="K17" s="98"/>
      <c r="L17" s="98"/>
      <c r="M17" s="98"/>
      <c r="N17" s="3"/>
      <c r="O17" s="3"/>
      <c r="P17" s="3"/>
      <c r="Q17" s="3"/>
      <c r="R17" s="3"/>
      <c r="S17" s="98"/>
      <c r="T17" s="5"/>
    </row>
    <row r="18" spans="1:20" ht="12.75" customHeight="1">
      <c r="A18" s="9"/>
      <c r="B18" s="184"/>
      <c r="C18" s="184"/>
      <c r="D18" s="9"/>
      <c r="E18" s="99"/>
      <c r="F18" s="99"/>
      <c r="G18" s="99"/>
      <c r="H18" s="99"/>
      <c r="I18" s="99"/>
      <c r="J18" s="99"/>
      <c r="K18" s="95"/>
      <c r="L18" s="95"/>
      <c r="M18" s="95"/>
      <c r="N18" s="99"/>
      <c r="O18" s="99"/>
      <c r="P18" s="99"/>
      <c r="Q18" s="99"/>
      <c r="R18" s="99"/>
      <c r="S18" s="95"/>
      <c r="T18" s="15"/>
    </row>
    <row r="19" spans="1:20" ht="12.75" customHeight="1">
      <c r="A19" s="9"/>
      <c r="B19" s="184"/>
      <c r="C19" s="184"/>
      <c r="D19" s="9"/>
      <c r="E19" s="99"/>
      <c r="F19" s="99"/>
      <c r="G19" s="99"/>
      <c r="H19" s="99"/>
      <c r="I19" s="99"/>
      <c r="J19" s="99"/>
      <c r="K19" s="95"/>
      <c r="L19" s="95"/>
      <c r="M19" s="95"/>
      <c r="N19" s="99"/>
      <c r="O19" s="99"/>
      <c r="P19" s="99"/>
      <c r="Q19" s="99"/>
      <c r="R19" s="99"/>
      <c r="S19" s="95"/>
      <c r="T19" s="15"/>
    </row>
    <row r="20" spans="1:20" ht="12.75" customHeight="1">
      <c r="A20" s="9"/>
      <c r="B20" s="184"/>
      <c r="C20" s="184"/>
      <c r="D20" s="9"/>
      <c r="E20" s="99"/>
      <c r="F20" s="99"/>
      <c r="G20" s="99"/>
      <c r="H20" s="99"/>
      <c r="I20" s="99"/>
      <c r="J20" s="99"/>
      <c r="K20" s="95"/>
      <c r="L20" s="95"/>
      <c r="M20" s="95"/>
      <c r="N20" s="99"/>
      <c r="O20" s="99"/>
      <c r="P20" s="99"/>
      <c r="Q20" s="99"/>
      <c r="R20" s="99"/>
      <c r="S20" s="95"/>
      <c r="T20" s="15"/>
    </row>
    <row r="21" spans="1:20" ht="12.75" customHeight="1">
      <c r="A21" s="9"/>
      <c r="B21" s="184"/>
      <c r="C21" s="184"/>
      <c r="D21" s="9"/>
      <c r="E21" s="99"/>
      <c r="F21" s="99"/>
      <c r="G21" s="99"/>
      <c r="H21" s="99"/>
      <c r="I21" s="99"/>
      <c r="J21" s="99"/>
      <c r="K21" s="95"/>
      <c r="L21" s="95"/>
      <c r="M21" s="95"/>
      <c r="N21" s="99"/>
      <c r="O21" s="99"/>
      <c r="P21" s="99"/>
      <c r="Q21" s="99"/>
      <c r="R21" s="99"/>
      <c r="S21" s="95"/>
      <c r="T21" s="15"/>
    </row>
    <row r="22" spans="1:20" ht="12.75" customHeight="1">
      <c r="A22" s="9"/>
      <c r="B22" s="184"/>
      <c r="C22" s="184"/>
      <c r="D22" s="9"/>
      <c r="E22" s="99"/>
      <c r="F22" s="99"/>
      <c r="G22" s="99"/>
      <c r="H22" s="99"/>
      <c r="I22" s="99"/>
      <c r="J22" s="99"/>
      <c r="K22" s="95"/>
      <c r="L22" s="95"/>
      <c r="M22" s="95"/>
      <c r="N22" s="99"/>
      <c r="O22" s="99"/>
      <c r="P22" s="99"/>
      <c r="Q22" s="99"/>
      <c r="R22" s="99"/>
      <c r="S22" s="95"/>
      <c r="T22" s="15"/>
    </row>
    <row r="23" spans="1:20" ht="12.75" customHeight="1">
      <c r="A23" s="9"/>
      <c r="B23" s="184"/>
      <c r="C23" s="184"/>
      <c r="D23" s="9"/>
      <c r="E23" s="99"/>
      <c r="F23" s="99"/>
      <c r="G23" s="99"/>
      <c r="H23" s="99"/>
      <c r="I23" s="99"/>
      <c r="J23" s="99"/>
      <c r="K23" s="95"/>
      <c r="L23" s="95"/>
      <c r="M23" s="95"/>
      <c r="N23" s="99"/>
      <c r="O23" s="99"/>
      <c r="P23" s="99"/>
      <c r="Q23" s="99"/>
      <c r="R23" s="99"/>
      <c r="S23" s="95"/>
      <c r="T23" s="15"/>
    </row>
    <row r="24" spans="1:20" ht="12.75" customHeight="1">
      <c r="A24" s="9"/>
      <c r="B24" s="184"/>
      <c r="C24" s="184"/>
      <c r="D24" s="9"/>
      <c r="E24" s="99"/>
      <c r="F24" s="99"/>
      <c r="G24" s="99"/>
      <c r="H24" s="99"/>
      <c r="I24" s="99"/>
      <c r="J24" s="99"/>
      <c r="K24" s="95"/>
      <c r="L24" s="95"/>
      <c r="M24" s="95"/>
      <c r="N24" s="99"/>
      <c r="O24" s="99"/>
      <c r="P24" s="99"/>
      <c r="Q24" s="99"/>
      <c r="R24" s="99"/>
      <c r="S24" s="95"/>
      <c r="T24" s="15"/>
    </row>
    <row r="25" spans="1:20" ht="12.75" customHeight="1">
      <c r="A25" s="9"/>
      <c r="B25" s="184"/>
      <c r="C25" s="184"/>
      <c r="D25" s="9"/>
      <c r="E25" s="99"/>
      <c r="F25" s="99"/>
      <c r="G25" s="99"/>
      <c r="H25" s="99"/>
      <c r="I25" s="99"/>
      <c r="J25" s="99"/>
      <c r="K25" s="95"/>
      <c r="L25" s="95"/>
      <c r="M25" s="95"/>
      <c r="N25" s="99"/>
      <c r="O25" s="99"/>
      <c r="P25" s="99"/>
      <c r="Q25" s="99"/>
      <c r="R25" s="99"/>
      <c r="S25" s="95"/>
      <c r="T25" s="15"/>
    </row>
    <row r="26" spans="1:20" ht="12.75" customHeight="1">
      <c r="A26" s="9"/>
      <c r="B26" s="184"/>
      <c r="C26" s="184"/>
      <c r="D26" s="9"/>
      <c r="E26" s="99"/>
      <c r="F26" s="99"/>
      <c r="G26" s="99"/>
      <c r="H26" s="99"/>
      <c r="I26" s="99"/>
      <c r="J26" s="99"/>
      <c r="K26" s="95"/>
      <c r="L26" s="95"/>
      <c r="M26" s="95"/>
      <c r="N26" s="99"/>
      <c r="O26" s="99"/>
      <c r="P26" s="99"/>
      <c r="Q26" s="99"/>
      <c r="R26" s="99"/>
      <c r="S26" s="95"/>
      <c r="T26" s="15"/>
    </row>
    <row r="27" spans="1:20" ht="12.75" customHeight="1">
      <c r="A27" s="9"/>
      <c r="B27" s="184"/>
      <c r="C27" s="184"/>
      <c r="D27" s="38"/>
      <c r="E27" s="18"/>
      <c r="F27" s="18"/>
      <c r="G27" s="18"/>
      <c r="H27" s="18"/>
      <c r="I27" s="18"/>
      <c r="J27" s="18"/>
      <c r="K27" s="100"/>
      <c r="L27" s="100"/>
      <c r="M27" s="100"/>
      <c r="N27" s="18"/>
      <c r="O27" s="18"/>
      <c r="P27" s="18"/>
      <c r="Q27" s="18"/>
      <c r="R27" s="18"/>
      <c r="S27" s="100"/>
      <c r="T27" s="97"/>
    </row>
    <row r="28" spans="1:20" ht="12.75" customHeight="1">
      <c r="A28" s="9"/>
      <c r="B28" s="184" t="s">
        <v>47</v>
      </c>
      <c r="C28" s="184"/>
      <c r="D28" s="1"/>
      <c r="E28" s="3"/>
      <c r="F28" s="3"/>
      <c r="G28" s="3"/>
      <c r="H28" s="3"/>
      <c r="I28" s="3"/>
      <c r="J28" s="3"/>
      <c r="K28" s="98"/>
      <c r="L28" s="98"/>
      <c r="M28" s="98"/>
      <c r="N28" s="3"/>
      <c r="O28" s="3"/>
      <c r="P28" s="3"/>
      <c r="Q28" s="3"/>
      <c r="R28" s="3"/>
      <c r="S28" s="98"/>
      <c r="T28" s="5"/>
    </row>
    <row r="29" spans="1:20" ht="12.75" customHeight="1">
      <c r="A29" s="9"/>
      <c r="B29" s="184"/>
      <c r="C29" s="184"/>
      <c r="D29" s="9"/>
      <c r="E29" s="99"/>
      <c r="F29" s="99"/>
      <c r="G29" s="99"/>
      <c r="H29" s="99"/>
      <c r="I29" s="99"/>
      <c r="J29" s="99"/>
      <c r="K29" s="95"/>
      <c r="L29" s="95"/>
      <c r="M29" s="95"/>
      <c r="N29" s="99"/>
      <c r="O29" s="99"/>
      <c r="P29" s="99"/>
      <c r="Q29" s="99"/>
      <c r="R29" s="99"/>
      <c r="S29" s="95"/>
      <c r="T29" s="15"/>
    </row>
    <row r="30" spans="1:20" ht="12.75" customHeight="1">
      <c r="A30" s="9"/>
      <c r="B30" s="184"/>
      <c r="C30" s="184"/>
      <c r="D30" s="9"/>
      <c r="E30" s="99"/>
      <c r="F30" s="99"/>
      <c r="G30" s="99"/>
      <c r="H30" s="99"/>
      <c r="I30" s="99"/>
      <c r="J30" s="99"/>
      <c r="K30" s="95"/>
      <c r="L30" s="95"/>
      <c r="M30" s="95"/>
      <c r="N30" s="99"/>
      <c r="O30" s="99"/>
      <c r="P30" s="99"/>
      <c r="Q30" s="99"/>
      <c r="R30" s="99"/>
      <c r="S30" s="95"/>
      <c r="T30" s="15"/>
    </row>
    <row r="31" spans="1:20" ht="12.75" customHeight="1">
      <c r="A31" s="9"/>
      <c r="B31" s="184"/>
      <c r="C31" s="184"/>
      <c r="D31" s="9"/>
      <c r="E31" s="99"/>
      <c r="F31" s="99"/>
      <c r="G31" s="99"/>
      <c r="H31" s="99"/>
      <c r="I31" s="99"/>
      <c r="J31" s="99"/>
      <c r="K31" s="95"/>
      <c r="L31" s="95"/>
      <c r="M31" s="95"/>
      <c r="N31" s="99"/>
      <c r="O31" s="99"/>
      <c r="P31" s="99"/>
      <c r="Q31" s="99"/>
      <c r="R31" s="99"/>
      <c r="S31" s="95"/>
      <c r="T31" s="15"/>
    </row>
    <row r="32" spans="1:20" ht="12.75" customHeight="1">
      <c r="A32" s="9"/>
      <c r="B32" s="184"/>
      <c r="C32" s="184"/>
      <c r="D32" s="9"/>
      <c r="E32" s="99"/>
      <c r="F32" s="99"/>
      <c r="G32" s="99"/>
      <c r="H32" s="99"/>
      <c r="I32" s="99"/>
      <c r="J32" s="99"/>
      <c r="K32" s="95"/>
      <c r="L32" s="95"/>
      <c r="M32" s="95"/>
      <c r="N32" s="99"/>
      <c r="O32" s="99"/>
      <c r="P32" s="99"/>
      <c r="Q32" s="99"/>
      <c r="R32" s="99"/>
      <c r="S32" s="95"/>
      <c r="T32" s="15"/>
    </row>
    <row r="33" spans="1:20" ht="12.75" customHeight="1">
      <c r="A33" s="9"/>
      <c r="B33" s="184"/>
      <c r="C33" s="184"/>
      <c r="D33" s="9"/>
      <c r="E33" s="99"/>
      <c r="F33" s="99"/>
      <c r="G33" s="99"/>
      <c r="H33" s="99"/>
      <c r="I33" s="99"/>
      <c r="J33" s="99"/>
      <c r="K33" s="95"/>
      <c r="L33" s="95"/>
      <c r="M33" s="95"/>
      <c r="N33" s="99"/>
      <c r="O33" s="99"/>
      <c r="P33" s="99"/>
      <c r="Q33" s="99"/>
      <c r="R33" s="99"/>
      <c r="S33" s="95"/>
      <c r="T33" s="15"/>
    </row>
    <row r="34" spans="1:20" ht="12.75" customHeight="1">
      <c r="A34" s="9"/>
      <c r="B34" s="184"/>
      <c r="C34" s="184"/>
      <c r="D34" s="9"/>
      <c r="E34" s="99"/>
      <c r="F34" s="99"/>
      <c r="G34" s="99"/>
      <c r="H34" s="99"/>
      <c r="I34" s="99"/>
      <c r="J34" s="99"/>
      <c r="K34" s="95"/>
      <c r="L34" s="95"/>
      <c r="M34" s="95"/>
      <c r="N34" s="99"/>
      <c r="O34" s="99"/>
      <c r="P34" s="99"/>
      <c r="Q34" s="99"/>
      <c r="R34" s="99"/>
      <c r="S34" s="95"/>
      <c r="T34" s="15"/>
    </row>
    <row r="35" spans="1:20" ht="12.75" customHeight="1">
      <c r="A35" s="9"/>
      <c r="B35" s="184"/>
      <c r="C35" s="184"/>
      <c r="D35" s="9"/>
      <c r="E35" s="99"/>
      <c r="F35" s="99"/>
      <c r="G35" s="99"/>
      <c r="H35" s="99"/>
      <c r="I35" s="99"/>
      <c r="J35" s="99"/>
      <c r="K35" s="95"/>
      <c r="L35" s="95"/>
      <c r="M35" s="95"/>
      <c r="N35" s="99"/>
      <c r="O35" s="99"/>
      <c r="P35" s="99"/>
      <c r="Q35" s="99"/>
      <c r="R35" s="99"/>
      <c r="S35" s="95"/>
      <c r="T35" s="15"/>
    </row>
    <row r="36" spans="1:20" ht="12.75" customHeight="1">
      <c r="A36" s="9"/>
      <c r="B36" s="184"/>
      <c r="C36" s="184"/>
      <c r="D36" s="9"/>
      <c r="E36" s="99"/>
      <c r="F36" s="99"/>
      <c r="G36" s="99"/>
      <c r="H36" s="99"/>
      <c r="I36" s="99"/>
      <c r="J36" s="99"/>
      <c r="K36" s="95"/>
      <c r="L36" s="95"/>
      <c r="M36" s="95"/>
      <c r="N36" s="99"/>
      <c r="O36" s="99"/>
      <c r="P36" s="99"/>
      <c r="Q36" s="99"/>
      <c r="R36" s="99"/>
      <c r="S36" s="95"/>
      <c r="T36" s="15"/>
    </row>
    <row r="37" spans="1:20" ht="12.75" customHeight="1">
      <c r="A37" s="9"/>
      <c r="B37" s="184"/>
      <c r="C37" s="184"/>
      <c r="D37" s="9"/>
      <c r="E37" s="99"/>
      <c r="F37" s="99"/>
      <c r="G37" s="99"/>
      <c r="H37" s="99"/>
      <c r="I37" s="99"/>
      <c r="J37" s="99"/>
      <c r="K37" s="95"/>
      <c r="L37" s="95"/>
      <c r="M37" s="95"/>
      <c r="N37" s="99"/>
      <c r="O37" s="99"/>
      <c r="P37" s="99"/>
      <c r="Q37" s="99"/>
      <c r="R37" s="99"/>
      <c r="S37" s="95"/>
      <c r="T37" s="15"/>
    </row>
    <row r="38" spans="1:20" ht="12.75" customHeight="1">
      <c r="A38" s="9"/>
      <c r="B38" s="185"/>
      <c r="C38" s="185"/>
      <c r="D38" s="38"/>
      <c r="E38" s="18"/>
      <c r="F38" s="18"/>
      <c r="G38" s="18"/>
      <c r="H38" s="18"/>
      <c r="I38" s="18"/>
      <c r="J38" s="18"/>
      <c r="K38" s="100"/>
      <c r="L38" s="100"/>
      <c r="M38" s="100"/>
      <c r="N38" s="18"/>
      <c r="O38" s="18"/>
      <c r="P38" s="18"/>
      <c r="Q38" s="18"/>
      <c r="R38" s="18"/>
      <c r="S38" s="100"/>
      <c r="T38" s="97"/>
    </row>
    <row r="39" spans="1:20" ht="30" customHeight="1">
      <c r="A39" s="9"/>
      <c r="B39" s="186" t="s">
        <v>70</v>
      </c>
      <c r="C39" s="187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5"/>
    </row>
    <row r="40" spans="1:20" ht="11.25" customHeight="1">
      <c r="A40" s="38"/>
      <c r="B40" s="96"/>
      <c r="C40" s="9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97"/>
    </row>
    <row r="41" spans="1:20" ht="18.75" customHeight="1">
      <c r="B41" s="8" t="s">
        <v>71</v>
      </c>
      <c r="K41" s="95"/>
      <c r="L41" s="95"/>
      <c r="M41" s="95"/>
      <c r="S41" s="95"/>
    </row>
    <row r="42" spans="1:20" ht="18.75" customHeight="1">
      <c r="B42" s="8" t="s">
        <v>72</v>
      </c>
      <c r="K42" s="95"/>
      <c r="L42" s="95"/>
      <c r="M42" s="95"/>
      <c r="S42" s="95"/>
    </row>
  </sheetData>
  <mergeCells count="20">
    <mergeCell ref="B6:C16"/>
    <mergeCell ref="B17:C27"/>
    <mergeCell ref="B28:C38"/>
    <mergeCell ref="B39:C39"/>
    <mergeCell ref="D39:S39"/>
    <mergeCell ref="D4:F4"/>
    <mergeCell ref="H4:I4"/>
    <mergeCell ref="M4:O5"/>
    <mergeCell ref="P4:S5"/>
    <mergeCell ref="D5:F5"/>
    <mergeCell ref="H5:I5"/>
    <mergeCell ref="J5:L5"/>
    <mergeCell ref="P2:S2"/>
    <mergeCell ref="B3:C3"/>
    <mergeCell ref="P3:S3"/>
    <mergeCell ref="B1:C1"/>
    <mergeCell ref="F1:O1"/>
    <mergeCell ref="D2:I2"/>
    <mergeCell ref="J2:L2"/>
    <mergeCell ref="M2:N3"/>
  </mergeCells>
  <phoneticPr fontId="3"/>
  <printOptions gridLinesSet="0"/>
  <pageMargins left="0.2" right="0.2" top="0.78" bottom="0.2" header="0.5" footer="0.27"/>
  <pageSetup paperSize="9" orientation="landscape" horizontalDpi="36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データ</vt:lpstr>
      <vt:lpstr>管理図</vt:lpstr>
      <vt:lpstr>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2022-05-17T06:25:44Z</dcterms:created>
  <dcterms:modified xsi:type="dcterms:W3CDTF">2022-05-17T06:26:10Z</dcterms:modified>
</cp:coreProperties>
</file>